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7500" windowHeight="1167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  <sheet name="broj zaposlenih" sheetId="8" r:id="rId8"/>
  </sheets>
  <definedNames/>
  <calcPr fullCalcOnLoad="1"/>
</workbook>
</file>

<file path=xl/sharedStrings.xml><?xml version="1.0" encoding="utf-8"?>
<sst xmlns="http://schemas.openxmlformats.org/spreadsheetml/2006/main" count="2237" uniqueCount="412">
  <si>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</si>
  <si>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</si>
  <si>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</si>
  <si>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</si>
  <si>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</si>
  <si>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</si>
  <si>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</si>
  <si>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</si>
  <si>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</si>
  <si>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</si>
  <si>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</si>
  <si>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</si>
  <si>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</si>
  <si>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</si>
  <si>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</si>
  <si>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</si>
  <si>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</si>
  <si>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</si>
  <si>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</si>
  <si>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</si>
  <si>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</si>
  <si>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</si>
  <si>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</si>
  <si>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</si>
  <si>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</si>
  <si>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</si>
  <si>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</si>
  <si>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</si>
  <si>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</si>
  <si>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</si>
  <si>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</si>
  <si>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</si>
  <si>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</si>
  <si>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</si>
  <si>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</si>
  <si>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</si>
  <si>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</si>
  <si>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</si>
  <si>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</si>
  <si>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</si>
  <si>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</si>
  <si>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</si>
  <si>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</si>
  <si>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</si>
  <si>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</si>
  <si>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</si>
  <si>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</si>
  <si>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</si>
  <si>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</si>
  <si>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</si>
  <si>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</si>
  <si>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</si>
  <si>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</si>
  <si>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</si>
  <si>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</si>
  <si>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</si>
  <si>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</si>
  <si>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</si>
  <si>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</si>
  <si>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</si>
  <si>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</si>
  <si>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</si>
  <si>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</si>
  <si>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</si>
  <si>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</si>
  <si>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</si>
  <si>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</si>
  <si>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</si>
  <si>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</si>
  <si>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</si>
  <si>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</si>
  <si>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</si>
  <si>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</si>
  <si>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</si>
  <si>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</si>
  <si>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</si>
  <si>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</si>
  <si>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</si>
  <si>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</si>
  <si>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</si>
  <si>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</si>
  <si>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</si>
  <si>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</si>
  <si>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</si>
  <si>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</si>
  <si>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</si>
  <si>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</si>
  <si>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</si>
  <si>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</si>
  <si>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</si>
  <si>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</si>
  <si>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</si>
  <si>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</si>
  <si>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</si>
  <si>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</si>
  <si>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</si>
  <si>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</si>
  <si>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</si>
  <si>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</si>
  <si>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</si>
  <si>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</si>
  <si>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</si>
  <si>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</si>
  <si>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</si>
  <si>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</si>
  <si>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</si>
  <si>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</si>
  <si>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</si>
  <si>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</si>
  <si>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</si>
  <si>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</si>
  <si>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</si>
  <si>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</si>
  <si>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</si>
  <si>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</si>
  <si>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</si>
  <si>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</si>
  <si>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</si>
  <si>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</si>
  <si>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</si>
  <si>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</si>
  <si>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</si>
  <si>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</si>
  <si>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</si>
  <si>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</si>
  <si>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</si>
  <si>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</si>
  <si>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</si>
  <si>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</si>
  <si>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</si>
  <si>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</si>
  <si>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</si>
  <si>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</si>
  <si>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</si>
  <si>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</si>
  <si>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</si>
  <si>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</si>
  <si>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</si>
  <si>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</si>
  <si>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</si>
  <si>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</si>
  <si>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</si>
  <si>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</si>
  <si>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</si>
  <si>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</si>
  <si>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</si>
  <si>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</si>
  <si>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</si>
  <si>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</si>
  <si>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</si>
  <si>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</si>
  <si>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</si>
  <si>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</si>
  <si>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</si>
  <si>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</si>
  <si>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</si>
  <si>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</si>
  <si>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</si>
  <si>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</si>
  <si>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</si>
  <si>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</si>
  <si>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</si>
  <si>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</si>
  <si>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</si>
  <si>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</si>
  <si>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</si>
  <si>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</si>
  <si>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</si>
  <si>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</si>
  <si>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</si>
  <si>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</si>
  <si>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</si>
  <si>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</si>
  <si>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</si>
  <si>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</si>
  <si>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</si>
  <si>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</si>
  <si>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</si>
  <si>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</si>
  <si>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</si>
  <si>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</si>
  <si>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</si>
  <si>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</si>
  <si>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</si>
  <si>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</si>
  <si>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</si>
  <si>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</si>
  <si>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</si>
  <si>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</si>
  <si>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</si>
  <si>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</si>
  <si>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</si>
  <si>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</si>
  <si>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</si>
  <si>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</si>
  <si>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</si>
  <si>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</si>
  <si>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</si>
  <si>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</si>
  <si>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</si>
  <si>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</si>
  <si>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</si>
  <si>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</si>
  <si>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</si>
  <si>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</si>
  <si>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</si>
  <si>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</si>
  <si>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</si>
  <si>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</si>
  <si>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</si>
  <si>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</si>
  <si>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</si>
  <si>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</si>
  <si>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</si>
  <si>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</si>
  <si>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</si>
  <si>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</si>
  <si>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</si>
  <si>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</si>
  <si>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</si>
  <si>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</si>
  <si>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</si>
  <si>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</si>
  <si>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</si>
  <si>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</si>
  <si>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</si>
  <si>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</si>
  <si>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</si>
  <si>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</si>
  <si>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</si>
  <si>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</si>
  <si>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</si>
  <si>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</si>
  <si>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</si>
  <si>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</si>
  <si>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</si>
  <si>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</si>
  <si>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</si>
  <si>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</si>
  <si>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</si>
  <si>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</si>
  <si>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</si>
  <si>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</si>
  <si>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</si>
  <si>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</si>
  <si>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</si>
  <si>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</si>
  <si>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</si>
  <si>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</si>
  <si>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</si>
  <si>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</si>
  <si>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</si>
  <si>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</si>
  <si>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</si>
  <si>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</si>
  <si>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</si>
  <si>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</si>
  <si>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</si>
  <si>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</si>
  <si>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</si>
  <si>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</si>
  <si>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</si>
  <si>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</si>
  <si>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</si>
  <si>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</si>
  <si>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</si>
  <si>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</si>
  <si>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</si>
  <si>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</si>
  <si>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</si>
  <si>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</si>
  <si>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</si>
  <si>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</si>
  <si>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</si>
  <si>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</si>
  <si>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</si>
  <si>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</si>
  <si>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</si>
  <si>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</si>
  <si>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</si>
  <si>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</si>
  <si>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</si>
  <si>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</si>
  <si>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</si>
  <si>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</si>
  <si>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</si>
  <si>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</si>
  <si>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</si>
  <si>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</si>
  <si>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</si>
  <si>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</si>
  <si>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</si>
  <si>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</si>
  <si>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</si>
  <si>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</si>
  <si>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</si>
  <si>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</si>
  <si>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</si>
  <si>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</si>
  <si>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</si>
  <si>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</si>
  <si>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</si>
  <si>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</si>
  <si>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</si>
  <si>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</si>
  <si>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</si>
  <si>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</si>
  <si>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</si>
  <si>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</si>
  <si>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</si>
  <si>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</si>
  <si>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</si>
  <si>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</si>
  <si>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</si>
  <si>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</si>
  <si>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</si>
  <si>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</si>
  <si>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</si>
  <si>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</si>
  <si>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</si>
  <si>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</si>
  <si>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</si>
  <si>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</si>
  <si>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</si>
  <si>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</si>
  <si>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</si>
  <si>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</si>
  <si>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</si>
  <si>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</si>
  <si>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</si>
  <si>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</si>
  <si>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</si>
  <si>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</si>
  <si>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</si>
  <si>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</si>
  <si>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</si>
  <si>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</si>
  <si>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</si>
  <si>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</si>
  <si>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</si>
  <si>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</si>
  <si>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</si>
  <si>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</si>
  <si>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</si>
  <si>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</si>
  <si>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</si>
  <si>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</si>
  <si>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</si>
  <si>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</si>
  <si>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</si>
  <si>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</si>
  <si>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izvršenje      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</si>
  <si>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</si>
  <si>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</si>
  <si>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</si>
  <si>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</si>
  <si>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</si>
  <si>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</si>
  <si>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</si>
  <si>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</si>
  <si>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</si>
  <si>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</si>
  <si>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</si>
  <si>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</si>
  <si>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</si>
  <si>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</si>
  <si>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</si>
  <si>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</si>
  <si>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</si>
  <si>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</si>
  <si>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</si>
  <si>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</si>
  <si>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</si>
  <si>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</si>
  <si>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</si>
  <si>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</si>
  <si>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</si>
  <si>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</si>
  <si>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</si>
  <si>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</si>
  <si>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</si>
  <si>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</si>
  <si>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t>7413</t>
  </si>
  <si>
    <t>EU donacije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</si>
  <si>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</si>
  <si>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</si>
  <si>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</si>
  <si>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</si>
  <si>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</si>
  <si>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</si>
  <si>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</si>
  <si>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</si>
  <si>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2.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</si>
  <si>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</si>
  <si>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t>Korigovani plan nakon preusmjerava-nja sredstava</t>
  </si>
  <si>
    <t>Izvršenje u mjesecu 12</t>
  </si>
  <si>
    <t>BROJ ZAPOSLENIH U OPŠTINI KOLAŠIN, PRIVREDNIM DRUŠTVIMA I USTANOVAMA ČIJI JE OSNIVAČ OPŠTINA NA DAN 31.12.2023. GODINE</t>
  </si>
  <si>
    <t>Izvještaj o budžetskom zaduženju sa stanjem na dan 31.12.2023. godine</t>
  </si>
  <si>
    <t>Iznos zaduženja opštine na kraju IV kvartala 2023.god.</t>
  </si>
  <si>
    <t>Iznos zaduženja javnih preduzeća na kraju IV kvartala 2023.god.</t>
  </si>
  <si>
    <t>Izvještaj o neizmirenim budžetskim obavezama sa stanjem na dan 31.12.2023.godine</t>
  </si>
  <si>
    <t>Stanje neizmirenih obaveza opštine na kraju  IV kvartala 2023. god.</t>
  </si>
  <si>
    <t>Stanje neizmirenih obaveza javnih preduzeca i ustanova na kraju IV kvartala 2023. god.</t>
  </si>
  <si>
    <t>dospjeli iznos reprogramiranog poreskog duga na kraju IV kvartala 2023.god.</t>
  </si>
  <si>
    <t>plaćeni iznos reprogramiranog poreskog duga na kraju IV kvartala 2023.god.</t>
  </si>
  <si>
    <t>dospjeli neplaćeni iznos reprogramiranog poreskog duga na kraju IV kvartala 2023.god.*</t>
  </si>
  <si>
    <t>Izvršeno u periodu od 01.01.2023 do 31.12.2023</t>
  </si>
  <si>
    <r>
      <t>Izvršenje u mjesecu _</t>
    </r>
    <r>
      <rPr>
        <b/>
        <u val="single"/>
        <sz val="10"/>
        <color indexed="8"/>
        <rFont val="Cambria"/>
        <family val="1"/>
      </rPr>
      <t>12 / 2023</t>
    </r>
    <r>
      <rPr>
        <b/>
        <sz val="10"/>
        <color indexed="8"/>
        <rFont val="Cambria"/>
        <family val="1"/>
      </rPr>
      <t>__</t>
    </r>
  </si>
  <si>
    <r>
      <t>Izvršenje u periodu __</t>
    </r>
    <r>
      <rPr>
        <b/>
        <u val="single"/>
        <sz val="10"/>
        <color indexed="8"/>
        <rFont val="Cambria"/>
        <family val="1"/>
      </rPr>
      <t>01.01. -31.12.2023</t>
    </r>
    <r>
      <rPr>
        <b/>
        <sz val="10"/>
        <color indexed="8"/>
        <rFont val="Cambria"/>
        <family val="1"/>
      </rPr>
      <t>_</t>
    </r>
  </si>
  <si>
    <r>
      <t>Izvršenje u mjesecu _</t>
    </r>
    <r>
      <rPr>
        <b/>
        <u val="single"/>
        <sz val="10"/>
        <color indexed="8"/>
        <rFont val="Cambria"/>
        <family val="1"/>
      </rPr>
      <t>12 / 2023</t>
    </r>
    <r>
      <rPr>
        <b/>
        <sz val="10"/>
        <color indexed="8"/>
        <rFont val="Cambria"/>
        <family val="1"/>
      </rPr>
      <t>_</t>
    </r>
  </si>
  <si>
    <r>
      <t>Ostvarenje u mjesecu_</t>
    </r>
    <r>
      <rPr>
        <b/>
        <u val="single"/>
        <sz val="10"/>
        <rFont val="Cambria"/>
        <family val="1"/>
      </rPr>
      <t>12 / 2023</t>
    </r>
    <r>
      <rPr>
        <b/>
        <sz val="10"/>
        <rFont val="Cambria"/>
        <family val="1"/>
      </rPr>
      <t>__</t>
    </r>
  </si>
  <si>
    <r>
      <t>Ostvarenje u periodu_</t>
    </r>
    <r>
      <rPr>
        <b/>
        <u val="single"/>
        <sz val="10"/>
        <rFont val="Cambria"/>
        <family val="1"/>
      </rPr>
      <t>01.01-31.12.2023.</t>
    </r>
    <r>
      <rPr>
        <b/>
        <sz val="10"/>
        <rFont val="Cambria"/>
        <family val="1"/>
      </rPr>
      <t xml:space="preserve">_      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</si>
</sst>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entury Gothic"/>
      <family val="2"/>
    </font>
    <font>
      <sz val="10"/>
      <name val="Arial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10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87" fontId="11" fillId="0" borderId="0" xfId="42" applyFont="1" applyAlignment="1">
      <alignment/>
    </xf>
    <xf numFmtId="0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" fontId="13" fillId="0" borderId="12" xfId="57" applyNumberFormat="1" applyFont="1" applyBorder="1">
      <alignment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4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>
      <alignment/>
      <protection/>
    </xf>
    <xf numFmtId="4" fontId="6" fillId="32" borderId="16" xfId="57" applyNumberFormat="1" applyFont="1" applyFill="1" applyBorder="1">
      <alignment/>
      <protection/>
    </xf>
    <xf numFmtId="4" fontId="6" fillId="32" borderId="22" xfId="57" applyNumberFormat="1" applyFont="1" applyFill="1" applyBorder="1">
      <alignment/>
      <protection/>
    </xf>
    <xf numFmtId="4" fontId="6" fillId="32" borderId="23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8" fillId="0" borderId="25" xfId="57" applyFont="1" applyBorder="1" applyAlignment="1">
      <alignment horizontal="right"/>
      <protection/>
    </xf>
    <xf numFmtId="0" fontId="8" fillId="0" borderId="26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6" fillId="0" borderId="25" xfId="57" applyFont="1" applyBorder="1" applyAlignment="1">
      <alignment horizontal="center"/>
      <protection/>
    </xf>
    <xf numFmtId="4" fontId="6" fillId="32" borderId="29" xfId="57" applyNumberFormat="1" applyFont="1" applyFill="1" applyBorder="1">
      <alignment/>
      <protection/>
    </xf>
    <xf numFmtId="4" fontId="6" fillId="32" borderId="30" xfId="57" applyNumberFormat="1" applyFont="1" applyFill="1" applyBorder="1">
      <alignment/>
      <protection/>
    </xf>
    <xf numFmtId="4" fontId="6" fillId="32" borderId="31" xfId="57" applyNumberFormat="1" applyFont="1" applyFill="1" applyBorder="1">
      <alignment/>
      <protection/>
    </xf>
    <xf numFmtId="4" fontId="6" fillId="32" borderId="32" xfId="57" applyNumberFormat="1" applyFont="1" applyFill="1" applyBorder="1">
      <alignment/>
      <protection/>
    </xf>
    <xf numFmtId="0" fontId="6" fillId="0" borderId="0" xfId="57" applyFont="1" applyBorder="1" applyAlignment="1">
      <alignment horizontal="center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13" fillId="0" borderId="0" xfId="57" applyFont="1">
      <alignment/>
      <protection/>
    </xf>
    <xf numFmtId="0" fontId="55" fillId="0" borderId="3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/>
    </xf>
    <xf numFmtId="4" fontId="54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6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6" fillId="0" borderId="34" xfId="0" applyNumberFormat="1" applyFont="1" applyBorder="1" applyAlignment="1">
      <alignment horizontal="center" vertical="center" wrapText="1"/>
    </xf>
    <xf numFmtId="188" fontId="6" fillId="0" borderId="35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" fillId="0" borderId="41" xfId="57" applyFont="1" applyBorder="1" applyAlignment="1">
      <alignment horizontal="left"/>
      <protection/>
    </xf>
    <xf numFmtId="0" fontId="6" fillId="0" borderId="42" xfId="57" applyFont="1" applyBorder="1" applyAlignment="1">
      <alignment horizontal="left"/>
      <protection/>
    </xf>
    <xf numFmtId="0" fontId="6" fillId="0" borderId="4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49" fontId="6" fillId="0" borderId="49" xfId="57" applyNumberFormat="1" applyFont="1" applyBorder="1" applyAlignment="1">
      <alignment horizontal="center" vertical="center" wrapText="1"/>
      <protection/>
    </xf>
    <xf numFmtId="49" fontId="6" fillId="0" borderId="50" xfId="57" applyNumberFormat="1" applyFont="1" applyBorder="1" applyAlignment="1">
      <alignment horizontal="center" vertical="center" wrapText="1"/>
      <protection/>
    </xf>
    <xf numFmtId="49" fontId="6" fillId="0" borderId="51" xfId="57" applyNumberFormat="1" applyFont="1" applyBorder="1" applyAlignment="1">
      <alignment horizontal="center" vertical="center" wrapText="1"/>
      <protection/>
    </xf>
    <xf numFmtId="49" fontId="6" fillId="0" borderId="52" xfId="57" applyNumberFormat="1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 wrapText="1"/>
      <protection/>
    </xf>
    <xf numFmtId="0" fontId="6" fillId="0" borderId="10" xfId="57" applyFont="1" applyFill="1" applyBorder="1" applyAlignment="1">
      <alignment horizontal="left"/>
      <protection/>
    </xf>
    <xf numFmtId="4" fontId="8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center"/>
      <protection/>
    </xf>
    <xf numFmtId="49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E2" sqref="E2:F2"/>
    </sheetView>
  </sheetViews>
  <sheetFormatPr defaultColWidth="9.140625" defaultRowHeight="15"/>
  <cols>
    <col min="1" max="1" width="6.00390625" style="21" bestFit="1" customWidth="1"/>
    <col min="2" max="2" width="51.00390625" style="21" bestFit="1" customWidth="1"/>
    <col min="3" max="3" width="12.57421875" style="22" bestFit="1" customWidth="1"/>
    <col min="4" max="4" width="11.8515625" style="22" customWidth="1"/>
    <col min="5" max="5" width="13.7109375" style="22" customWidth="1"/>
    <col min="6" max="6" width="10.00390625" style="22" customWidth="1"/>
    <col min="7" max="7" width="10.28125" style="22" customWidth="1"/>
    <col min="8" max="16384" width="9.140625" style="22" customWidth="1"/>
  </cols>
  <sheetData>
    <row r="1" ht="13.5" thickBot="1">
      <c r="B1" s="1"/>
    </row>
    <row r="2" spans="1:7" ht="13.5" thickBot="1">
      <c r="A2" s="23"/>
      <c r="B2" s="20" t="s">
        <v>327</v>
      </c>
      <c r="C2" s="23"/>
      <c r="D2" s="24"/>
      <c r="E2" s="135" t="s">
        <v>278</v>
      </c>
      <c r="F2" s="136"/>
      <c r="G2" s="25"/>
    </row>
    <row r="4" spans="1:6" ht="60" customHeight="1">
      <c r="A4" s="6"/>
      <c r="B4" s="7" t="s">
        <v>79</v>
      </c>
      <c r="C4" s="8" t="s">
        <v>267</v>
      </c>
      <c r="D4" s="8" t="s">
        <v>410</v>
      </c>
      <c r="E4" s="8" t="s">
        <v>411</v>
      </c>
      <c r="F4" s="8" t="s">
        <v>80</v>
      </c>
    </row>
    <row r="5" spans="1:6" ht="12.75">
      <c r="A5" s="9">
        <v>71</v>
      </c>
      <c r="B5" s="6" t="s">
        <v>81</v>
      </c>
      <c r="C5" s="10">
        <f>+C6+C11+C15+C31</f>
        <v>4400000</v>
      </c>
      <c r="D5" s="10">
        <f>+D6+D11+D15+D31</f>
        <v>314001.28</v>
      </c>
      <c r="E5" s="10">
        <f>+E6+E11+E15+E31</f>
        <v>3903005.0599999996</v>
      </c>
      <c r="F5" s="10">
        <f>E5/C5*100</f>
        <v>88.70466045454545</v>
      </c>
    </row>
    <row r="6" spans="1:6" ht="12.75">
      <c r="A6" s="9">
        <v>711</v>
      </c>
      <c r="B6" s="6" t="s">
        <v>82</v>
      </c>
      <c r="C6" s="10">
        <f>C7+C8+C9+C10</f>
        <v>2500000</v>
      </c>
      <c r="D6" s="10">
        <f>D7+D8+D9+D10</f>
        <v>253476.76</v>
      </c>
      <c r="E6" s="10">
        <f>E7+E8+E9+E10</f>
        <v>1876708.47</v>
      </c>
      <c r="F6" s="10">
        <f aca="true" t="shared" si="0" ref="F6:F55">E6/C6*100</f>
        <v>75.0683388</v>
      </c>
    </row>
    <row r="7" spans="1:6" ht="12.75">
      <c r="A7" s="11" t="s">
        <v>83</v>
      </c>
      <c r="B7" s="12" t="s">
        <v>84</v>
      </c>
      <c r="C7" s="13">
        <v>1500000</v>
      </c>
      <c r="D7" s="13">
        <v>199250.78</v>
      </c>
      <c r="E7" s="13">
        <v>1072324.9</v>
      </c>
      <c r="F7" s="13">
        <f t="shared" si="0"/>
        <v>71.48832666666665</v>
      </c>
    </row>
    <row r="8" spans="1:6" ht="12.75">
      <c r="A8" s="12">
        <v>71131</v>
      </c>
      <c r="B8" s="12" t="s">
        <v>85</v>
      </c>
      <c r="C8" s="13">
        <v>570000</v>
      </c>
      <c r="D8" s="13">
        <v>23475.9</v>
      </c>
      <c r="E8" s="13">
        <v>545175.68</v>
      </c>
      <c r="F8" s="13">
        <f t="shared" si="0"/>
        <v>95.64485614035088</v>
      </c>
    </row>
    <row r="9" spans="1:7" ht="12.75">
      <c r="A9" s="12">
        <v>71132</v>
      </c>
      <c r="B9" s="12" t="s">
        <v>86</v>
      </c>
      <c r="C9" s="13">
        <v>250000</v>
      </c>
      <c r="D9" s="13">
        <v>12475.04</v>
      </c>
      <c r="E9" s="13">
        <v>158289.44</v>
      </c>
      <c r="F9" s="13">
        <f t="shared" si="0"/>
        <v>63.315776</v>
      </c>
      <c r="G9" s="27"/>
    </row>
    <row r="10" spans="1:6" ht="12.75">
      <c r="A10" s="11" t="s">
        <v>87</v>
      </c>
      <c r="B10" s="12" t="s">
        <v>88</v>
      </c>
      <c r="C10" s="13">
        <v>180000</v>
      </c>
      <c r="D10" s="13">
        <v>18275.04</v>
      </c>
      <c r="E10" s="13">
        <v>100918.45</v>
      </c>
      <c r="F10" s="13">
        <f t="shared" si="0"/>
        <v>56.065805555555556</v>
      </c>
    </row>
    <row r="11" spans="1:6" s="2" customFormat="1" ht="12.75">
      <c r="A11" s="9">
        <v>713</v>
      </c>
      <c r="B11" s="14" t="s">
        <v>89</v>
      </c>
      <c r="C11" s="10">
        <f>+C12+C13+C14</f>
        <v>60000</v>
      </c>
      <c r="D11" s="10">
        <f>+D12+D13+D14</f>
        <v>1262.8</v>
      </c>
      <c r="E11" s="10">
        <f>+E12+E13+E14</f>
        <v>36719.74</v>
      </c>
      <c r="F11" s="10">
        <f t="shared" si="0"/>
        <v>61.19956666666666</v>
      </c>
    </row>
    <row r="12" spans="1:6" ht="12.75">
      <c r="A12" s="11">
        <v>7131</v>
      </c>
      <c r="B12" s="12" t="s">
        <v>90</v>
      </c>
      <c r="C12" s="13">
        <v>30000</v>
      </c>
      <c r="D12" s="13">
        <v>1095</v>
      </c>
      <c r="E12" s="13">
        <v>22687.73</v>
      </c>
      <c r="F12" s="13">
        <f t="shared" si="0"/>
        <v>75.62576666666666</v>
      </c>
    </row>
    <row r="13" spans="1:6" ht="12.75">
      <c r="A13" s="11" t="s">
        <v>91</v>
      </c>
      <c r="B13" s="12" t="s">
        <v>92</v>
      </c>
      <c r="C13" s="13">
        <v>30000</v>
      </c>
      <c r="D13" s="13">
        <v>167.8</v>
      </c>
      <c r="E13" s="13">
        <v>14032.01</v>
      </c>
      <c r="F13" s="13">
        <f t="shared" si="0"/>
        <v>46.77336666666667</v>
      </c>
    </row>
    <row r="14" spans="1:6" ht="12.75">
      <c r="A14" s="11">
        <v>7136</v>
      </c>
      <c r="B14" s="12" t="s">
        <v>93</v>
      </c>
      <c r="C14" s="15">
        <v>0</v>
      </c>
      <c r="D14" s="15">
        <v>0</v>
      </c>
      <c r="E14" s="15">
        <v>0</v>
      </c>
      <c r="F14" s="13">
        <v>0</v>
      </c>
    </row>
    <row r="15" spans="1:6" s="2" customFormat="1" ht="12.75">
      <c r="A15" s="9">
        <v>714</v>
      </c>
      <c r="B15" s="14" t="s">
        <v>94</v>
      </c>
      <c r="C15" s="10">
        <f>+C16+C21+C25+C26+C27+C30</f>
        <v>1625000</v>
      </c>
      <c r="D15" s="10">
        <f>+D16+D21+D25+D26+D27+D30</f>
        <v>53967.439999999995</v>
      </c>
      <c r="E15" s="10">
        <f>+E16+E21+E25+E26+E27+E30</f>
        <v>1932497.5599999998</v>
      </c>
      <c r="F15" s="10">
        <f t="shared" si="0"/>
        <v>118.92292676923076</v>
      </c>
    </row>
    <row r="16" spans="1:6" s="2" customFormat="1" ht="12.75">
      <c r="A16" s="12">
        <v>7141</v>
      </c>
      <c r="B16" s="12" t="s">
        <v>95</v>
      </c>
      <c r="C16" s="13">
        <f>+C17+C18+C19+C20</f>
        <v>123500</v>
      </c>
      <c r="D16" s="13">
        <f>+D17+D18+D19+D20</f>
        <v>30969.96</v>
      </c>
      <c r="E16" s="13">
        <f>+E17+E18+E19+E20</f>
        <v>235495.14</v>
      </c>
      <c r="F16" s="13">
        <f t="shared" si="0"/>
        <v>190.6843238866397</v>
      </c>
    </row>
    <row r="17" spans="1:6" s="2" customFormat="1" ht="12.75">
      <c r="A17" s="11" t="s">
        <v>96</v>
      </c>
      <c r="B17" s="12" t="s">
        <v>97</v>
      </c>
      <c r="C17" s="13">
        <v>120000</v>
      </c>
      <c r="D17" s="13">
        <v>30969.96</v>
      </c>
      <c r="E17" s="13">
        <v>234222.67</v>
      </c>
      <c r="F17" s="13">
        <f t="shared" si="0"/>
        <v>195.18555833333335</v>
      </c>
    </row>
    <row r="18" spans="1:6" ht="12.75">
      <c r="A18" s="11" t="s">
        <v>98</v>
      </c>
      <c r="B18" s="12" t="s">
        <v>99</v>
      </c>
      <c r="C18" s="13">
        <v>500</v>
      </c>
      <c r="D18" s="13">
        <v>0</v>
      </c>
      <c r="E18" s="13">
        <v>0</v>
      </c>
      <c r="F18" s="13">
        <f t="shared" si="0"/>
        <v>0</v>
      </c>
    </row>
    <row r="19" spans="1:6" ht="12.75">
      <c r="A19" s="11" t="s">
        <v>100</v>
      </c>
      <c r="B19" s="12" t="s">
        <v>101</v>
      </c>
      <c r="C19" s="13">
        <v>3000</v>
      </c>
      <c r="D19" s="13">
        <v>0</v>
      </c>
      <c r="E19" s="13">
        <v>1272.47</v>
      </c>
      <c r="F19" s="13">
        <f t="shared" si="0"/>
        <v>42.41566666666667</v>
      </c>
    </row>
    <row r="20" spans="1:6" ht="12.75">
      <c r="A20" s="11">
        <v>71414</v>
      </c>
      <c r="B20" s="12" t="s">
        <v>102</v>
      </c>
      <c r="C20" s="13">
        <v>0</v>
      </c>
      <c r="D20" s="13">
        <v>0</v>
      </c>
      <c r="E20" s="13">
        <v>0</v>
      </c>
      <c r="F20" s="13">
        <v>0</v>
      </c>
    </row>
    <row r="21" spans="1:6" ht="12.75">
      <c r="A21" s="12">
        <v>7142</v>
      </c>
      <c r="B21" s="12" t="s">
        <v>103</v>
      </c>
      <c r="C21" s="13">
        <f>+C22+C23+C24</f>
        <v>200500</v>
      </c>
      <c r="D21" s="13">
        <f>+D22+D23+D24</f>
        <v>0</v>
      </c>
      <c r="E21" s="13">
        <f>+E22+E23+E24</f>
        <v>474455.49</v>
      </c>
      <c r="F21" s="13">
        <f t="shared" si="0"/>
        <v>236.63615461346632</v>
      </c>
    </row>
    <row r="22" spans="1:6" s="2" customFormat="1" ht="12.75">
      <c r="A22" s="11" t="s">
        <v>104</v>
      </c>
      <c r="B22" s="12" t="s">
        <v>105</v>
      </c>
      <c r="C22" s="13">
        <v>200000</v>
      </c>
      <c r="D22" s="13">
        <v>0</v>
      </c>
      <c r="E22" s="13">
        <v>474455.49</v>
      </c>
      <c r="F22" s="13">
        <f t="shared" si="0"/>
        <v>237.227745</v>
      </c>
    </row>
    <row r="23" spans="1:6" ht="12.75">
      <c r="A23" s="11" t="s">
        <v>106</v>
      </c>
      <c r="B23" s="12" t="s">
        <v>107</v>
      </c>
      <c r="C23" s="13">
        <v>0</v>
      </c>
      <c r="D23" s="13">
        <v>0</v>
      </c>
      <c r="E23" s="13">
        <v>0</v>
      </c>
      <c r="F23" s="13">
        <v>0</v>
      </c>
    </row>
    <row r="24" spans="1:6" ht="12.75">
      <c r="A24" s="16">
        <v>71424</v>
      </c>
      <c r="B24" s="17" t="s">
        <v>108</v>
      </c>
      <c r="C24" s="13">
        <v>500</v>
      </c>
      <c r="D24" s="13">
        <v>0</v>
      </c>
      <c r="E24" s="13">
        <v>0</v>
      </c>
      <c r="F24" s="13">
        <f t="shared" si="0"/>
        <v>0</v>
      </c>
    </row>
    <row r="25" spans="1:6" s="2" customFormat="1" ht="15" customHeight="1">
      <c r="A25" s="11" t="s">
        <v>109</v>
      </c>
      <c r="B25" s="18" t="s">
        <v>110</v>
      </c>
      <c r="C25" s="13">
        <v>1230000</v>
      </c>
      <c r="D25" s="13">
        <v>18082.88</v>
      </c>
      <c r="E25" s="13">
        <v>1166543.5</v>
      </c>
      <c r="F25" s="13">
        <f t="shared" si="0"/>
        <v>94.8409349593496</v>
      </c>
    </row>
    <row r="26" spans="1:6" ht="14.25" customHeight="1">
      <c r="A26" s="11" t="s">
        <v>111</v>
      </c>
      <c r="B26" s="18" t="s">
        <v>265</v>
      </c>
      <c r="C26" s="13">
        <v>0</v>
      </c>
      <c r="D26" s="13">
        <v>0</v>
      </c>
      <c r="E26" s="13">
        <v>0</v>
      </c>
      <c r="F26" s="13">
        <v>0</v>
      </c>
    </row>
    <row r="27" spans="1:6" ht="14.25" customHeight="1">
      <c r="A27" s="11">
        <v>7148</v>
      </c>
      <c r="B27" s="18" t="s">
        <v>291</v>
      </c>
      <c r="C27" s="13">
        <f>+C28+C29</f>
        <v>70000</v>
      </c>
      <c r="D27" s="13">
        <f>+D28+D29</f>
        <v>4914.6</v>
      </c>
      <c r="E27" s="13">
        <f>+E28+E29</f>
        <v>56003.43</v>
      </c>
      <c r="F27" s="13">
        <f t="shared" si="0"/>
        <v>80.0049</v>
      </c>
    </row>
    <row r="28" spans="1:7" ht="15" customHeight="1">
      <c r="A28" s="11">
        <v>71484</v>
      </c>
      <c r="B28" s="18" t="s">
        <v>224</v>
      </c>
      <c r="C28" s="15">
        <v>20000</v>
      </c>
      <c r="D28" s="15">
        <v>1799.2</v>
      </c>
      <c r="E28" s="15">
        <v>22729.22</v>
      </c>
      <c r="F28" s="13">
        <f t="shared" si="0"/>
        <v>113.64610000000002</v>
      </c>
      <c r="G28" s="26"/>
    </row>
    <row r="29" spans="1:7" ht="15" customHeight="1">
      <c r="A29" s="11">
        <v>71489</v>
      </c>
      <c r="B29" s="18" t="s">
        <v>292</v>
      </c>
      <c r="C29" s="15">
        <v>50000</v>
      </c>
      <c r="D29" s="15">
        <v>3115.4</v>
      </c>
      <c r="E29" s="15">
        <v>33274.21</v>
      </c>
      <c r="F29" s="13">
        <f t="shared" si="0"/>
        <v>66.54842</v>
      </c>
      <c r="G29" s="26"/>
    </row>
    <row r="30" spans="1:6" ht="18" customHeight="1">
      <c r="A30" s="11" t="s">
        <v>112</v>
      </c>
      <c r="B30" s="12" t="s">
        <v>17</v>
      </c>
      <c r="C30" s="13">
        <v>1000</v>
      </c>
      <c r="D30" s="13">
        <v>0</v>
      </c>
      <c r="E30" s="13">
        <v>0</v>
      </c>
      <c r="F30" s="13">
        <f t="shared" si="0"/>
        <v>0</v>
      </c>
    </row>
    <row r="31" spans="1:6" ht="12.75">
      <c r="A31" s="9">
        <v>715</v>
      </c>
      <c r="B31" s="14" t="s">
        <v>113</v>
      </c>
      <c r="C31" s="10">
        <f>+C32+C33+C34+C35</f>
        <v>215000</v>
      </c>
      <c r="D31" s="10">
        <f>+D32+D33+D34+D35</f>
        <v>5294.28</v>
      </c>
      <c r="E31" s="10">
        <f>+E32+E33+E34+E35</f>
        <v>57079.29</v>
      </c>
      <c r="F31" s="10">
        <f t="shared" si="0"/>
        <v>26.548506976744186</v>
      </c>
    </row>
    <row r="32" spans="1:6" ht="12.75">
      <c r="A32" s="11" t="s">
        <v>114</v>
      </c>
      <c r="B32" s="12" t="s">
        <v>115</v>
      </c>
      <c r="C32" s="13">
        <v>10000</v>
      </c>
      <c r="D32" s="13">
        <v>287.33</v>
      </c>
      <c r="E32" s="13">
        <v>5095.42</v>
      </c>
      <c r="F32" s="13">
        <f t="shared" si="0"/>
        <v>50.95420000000001</v>
      </c>
    </row>
    <row r="33" spans="1:6" ht="12.75">
      <c r="A33" s="11" t="s">
        <v>116</v>
      </c>
      <c r="B33" s="12" t="s">
        <v>117</v>
      </c>
      <c r="C33" s="13">
        <v>5000</v>
      </c>
      <c r="D33" s="13">
        <v>0</v>
      </c>
      <c r="E33" s="13">
        <v>2421.16</v>
      </c>
      <c r="F33" s="13">
        <f t="shared" si="0"/>
        <v>48.4232</v>
      </c>
    </row>
    <row r="34" spans="1:6" ht="12.75">
      <c r="A34" s="11" t="s">
        <v>118</v>
      </c>
      <c r="B34" s="12" t="s">
        <v>119</v>
      </c>
      <c r="C34" s="13">
        <v>0</v>
      </c>
      <c r="D34" s="13">
        <v>0</v>
      </c>
      <c r="E34" s="13">
        <v>0</v>
      </c>
      <c r="F34" s="13">
        <v>0</v>
      </c>
    </row>
    <row r="35" spans="1:6" ht="12.75">
      <c r="A35" s="11" t="s">
        <v>120</v>
      </c>
      <c r="B35" s="12" t="s">
        <v>113</v>
      </c>
      <c r="C35" s="13">
        <v>200000</v>
      </c>
      <c r="D35" s="13">
        <v>5006.95</v>
      </c>
      <c r="E35" s="13">
        <v>49562.71</v>
      </c>
      <c r="F35" s="13">
        <f t="shared" si="0"/>
        <v>24.781354999999998</v>
      </c>
    </row>
    <row r="36" spans="1:6" ht="12.75">
      <c r="A36" s="9">
        <v>72</v>
      </c>
      <c r="B36" s="14" t="s">
        <v>121</v>
      </c>
      <c r="C36" s="10">
        <f>+C37+C39</f>
        <v>49770.37</v>
      </c>
      <c r="D36" s="10">
        <f>+D37+D39</f>
        <v>0</v>
      </c>
      <c r="E36" s="10">
        <f>+E37+E39</f>
        <v>60291</v>
      </c>
      <c r="F36" s="10">
        <f t="shared" si="0"/>
        <v>121.13833994000846</v>
      </c>
    </row>
    <row r="37" spans="1:6" s="2" customFormat="1" ht="12.75">
      <c r="A37" s="11" t="s">
        <v>122</v>
      </c>
      <c r="B37" s="12" t="s">
        <v>123</v>
      </c>
      <c r="C37" s="13">
        <f>+C38</f>
        <v>49770.37</v>
      </c>
      <c r="D37" s="13">
        <f>+D38</f>
        <v>0</v>
      </c>
      <c r="E37" s="13">
        <f>+E38</f>
        <v>60291</v>
      </c>
      <c r="F37" s="13">
        <f t="shared" si="0"/>
        <v>121.13833994000846</v>
      </c>
    </row>
    <row r="38" spans="1:6" ht="12.75">
      <c r="A38" s="11" t="s">
        <v>124</v>
      </c>
      <c r="B38" s="12" t="s">
        <v>125</v>
      </c>
      <c r="C38" s="13">
        <v>49770.37</v>
      </c>
      <c r="D38" s="13">
        <v>0</v>
      </c>
      <c r="E38" s="13">
        <v>60291</v>
      </c>
      <c r="F38" s="13">
        <f t="shared" si="0"/>
        <v>121.13833994000846</v>
      </c>
    </row>
    <row r="39" spans="1:6" ht="12.75">
      <c r="A39" s="11" t="s">
        <v>126</v>
      </c>
      <c r="B39" s="12" t="s">
        <v>127</v>
      </c>
      <c r="C39" s="13">
        <v>0</v>
      </c>
      <c r="D39" s="13">
        <v>0</v>
      </c>
      <c r="E39" s="13">
        <v>0</v>
      </c>
      <c r="F39" s="13">
        <v>0</v>
      </c>
    </row>
    <row r="40" spans="1:6" ht="25.5">
      <c r="A40" s="9">
        <v>73</v>
      </c>
      <c r="B40" s="19" t="s">
        <v>128</v>
      </c>
      <c r="C40" s="10">
        <f>+C41+C42</f>
        <v>1834229.63</v>
      </c>
      <c r="D40" s="10">
        <f>+D41+D42</f>
        <v>0</v>
      </c>
      <c r="E40" s="10">
        <f>+E41+E42</f>
        <v>1834229.63</v>
      </c>
      <c r="F40" s="10">
        <f t="shared" si="0"/>
        <v>100</v>
      </c>
    </row>
    <row r="41" spans="1:6" s="2" customFormat="1" ht="16.5" customHeight="1">
      <c r="A41" s="11">
        <v>731</v>
      </c>
      <c r="B41" s="12" t="s">
        <v>129</v>
      </c>
      <c r="C41" s="13">
        <v>0</v>
      </c>
      <c r="D41" s="13">
        <v>0</v>
      </c>
      <c r="E41" s="13">
        <v>0</v>
      </c>
      <c r="F41" s="13">
        <v>0</v>
      </c>
    </row>
    <row r="42" spans="1:6" ht="12.75">
      <c r="A42" s="11" t="s">
        <v>130</v>
      </c>
      <c r="B42" s="12" t="s">
        <v>131</v>
      </c>
      <c r="C42" s="13">
        <v>1834229.63</v>
      </c>
      <c r="D42" s="13">
        <v>0</v>
      </c>
      <c r="E42" s="13">
        <v>1834229.63</v>
      </c>
      <c r="F42" s="13">
        <f t="shared" si="0"/>
        <v>100</v>
      </c>
    </row>
    <row r="43" spans="1:6" s="2" customFormat="1" ht="12.75">
      <c r="A43" s="9">
        <v>74</v>
      </c>
      <c r="B43" s="14" t="s">
        <v>132</v>
      </c>
      <c r="C43" s="10">
        <f>+C44+C48</f>
        <v>2506000</v>
      </c>
      <c r="D43" s="10">
        <f>+D44+D48</f>
        <v>262010.7</v>
      </c>
      <c r="E43" s="10">
        <f>+E44+E48</f>
        <v>3084888.2</v>
      </c>
      <c r="F43" s="10">
        <f t="shared" si="0"/>
        <v>123.10008778930568</v>
      </c>
    </row>
    <row r="44" spans="1:6" s="2" customFormat="1" ht="12.75">
      <c r="A44" s="11" t="s">
        <v>133</v>
      </c>
      <c r="B44" s="12" t="s">
        <v>134</v>
      </c>
      <c r="C44" s="13">
        <f>SUM(C45:C47)</f>
        <v>1156000</v>
      </c>
      <c r="D44" s="13">
        <f>SUM(D45:D47)</f>
        <v>71251.51</v>
      </c>
      <c r="E44" s="13">
        <f>SUM(E45:E47)</f>
        <v>1374080.74</v>
      </c>
      <c r="F44" s="13">
        <f t="shared" si="0"/>
        <v>118.865115916955</v>
      </c>
    </row>
    <row r="45" spans="1:6" ht="12.75">
      <c r="A45" s="11" t="s">
        <v>135</v>
      </c>
      <c r="B45" s="12" t="s">
        <v>136</v>
      </c>
      <c r="C45" s="13">
        <v>35000</v>
      </c>
      <c r="D45" s="13">
        <v>2200</v>
      </c>
      <c r="E45" s="13">
        <v>175814.54</v>
      </c>
      <c r="F45" s="13">
        <f t="shared" si="0"/>
        <v>502.32725714285715</v>
      </c>
    </row>
    <row r="46" spans="1:6" ht="12.75">
      <c r="A46" s="11" t="s">
        <v>137</v>
      </c>
      <c r="B46" s="12" t="s">
        <v>138</v>
      </c>
      <c r="C46" s="13">
        <v>1071000</v>
      </c>
      <c r="D46" s="13">
        <v>69051.51</v>
      </c>
      <c r="E46" s="13">
        <v>1129051.51</v>
      </c>
      <c r="F46" s="13">
        <f t="shared" si="0"/>
        <v>105.42030905695611</v>
      </c>
    </row>
    <row r="47" spans="1:6" ht="12.75">
      <c r="A47" s="11" t="s">
        <v>382</v>
      </c>
      <c r="B47" s="12" t="s">
        <v>383</v>
      </c>
      <c r="C47" s="13">
        <v>50000</v>
      </c>
      <c r="D47" s="13">
        <v>0</v>
      </c>
      <c r="E47" s="13">
        <v>69214.69</v>
      </c>
      <c r="F47" s="13">
        <f t="shared" si="0"/>
        <v>138.42938</v>
      </c>
    </row>
    <row r="48" spans="1:6" ht="12.75">
      <c r="A48" s="12">
        <v>742</v>
      </c>
      <c r="B48" s="12" t="s">
        <v>139</v>
      </c>
      <c r="C48" s="13">
        <f>+C49+C50</f>
        <v>1350000</v>
      </c>
      <c r="D48" s="13">
        <f>+D49+D50</f>
        <v>190759.19</v>
      </c>
      <c r="E48" s="13">
        <f>+E49+E50</f>
        <v>1710807.46</v>
      </c>
      <c r="F48" s="13">
        <f t="shared" si="0"/>
        <v>126.72647851851852</v>
      </c>
    </row>
    <row r="49" spans="1:6" ht="12.75">
      <c r="A49" s="11" t="s">
        <v>140</v>
      </c>
      <c r="B49" s="12" t="s">
        <v>266</v>
      </c>
      <c r="C49" s="13">
        <v>0</v>
      </c>
      <c r="D49" s="13">
        <v>0</v>
      </c>
      <c r="E49" s="13">
        <v>0</v>
      </c>
      <c r="F49" s="13">
        <v>0</v>
      </c>
    </row>
    <row r="50" spans="1:6" ht="12.75">
      <c r="A50" s="11" t="s">
        <v>141</v>
      </c>
      <c r="B50" s="12" t="s">
        <v>142</v>
      </c>
      <c r="C50" s="13">
        <v>1350000</v>
      </c>
      <c r="D50" s="13">
        <v>190759.19</v>
      </c>
      <c r="E50" s="13">
        <v>1710807.46</v>
      </c>
      <c r="F50" s="13">
        <f t="shared" si="0"/>
        <v>126.72647851851852</v>
      </c>
    </row>
    <row r="51" spans="1:6" ht="12.75">
      <c r="A51" s="9">
        <v>75</v>
      </c>
      <c r="B51" s="14" t="s">
        <v>57</v>
      </c>
      <c r="C51" s="10">
        <f>C52</f>
        <v>10000</v>
      </c>
      <c r="D51" s="10">
        <f>D52</f>
        <v>0</v>
      </c>
      <c r="E51" s="10">
        <f>E52</f>
        <v>0</v>
      </c>
      <c r="F51" s="10">
        <f t="shared" si="0"/>
        <v>0</v>
      </c>
    </row>
    <row r="52" spans="1:6" s="2" customFormat="1" ht="12.75">
      <c r="A52" s="11" t="s">
        <v>143</v>
      </c>
      <c r="B52" s="12" t="s">
        <v>57</v>
      </c>
      <c r="C52" s="13">
        <f>SUM(C53:C54)</f>
        <v>10000</v>
      </c>
      <c r="D52" s="13">
        <f>SUM(D53:D54)</f>
        <v>0</v>
      </c>
      <c r="E52" s="13">
        <f>SUM(E53:E54)</f>
        <v>0</v>
      </c>
      <c r="F52" s="13">
        <f t="shared" si="0"/>
        <v>0</v>
      </c>
    </row>
    <row r="53" spans="1:6" ht="12.75">
      <c r="A53" s="11" t="s">
        <v>144</v>
      </c>
      <c r="B53" s="12" t="s">
        <v>145</v>
      </c>
      <c r="C53" s="13">
        <v>10000</v>
      </c>
      <c r="D53" s="13">
        <v>0</v>
      </c>
      <c r="E53" s="13">
        <v>0</v>
      </c>
      <c r="F53" s="13">
        <f t="shared" si="0"/>
        <v>0</v>
      </c>
    </row>
    <row r="54" spans="1:6" ht="12.75">
      <c r="A54" s="11" t="s">
        <v>146</v>
      </c>
      <c r="B54" s="12" t="s">
        <v>147</v>
      </c>
      <c r="C54" s="13">
        <v>0</v>
      </c>
      <c r="D54" s="13">
        <v>0</v>
      </c>
      <c r="E54" s="13">
        <v>0</v>
      </c>
      <c r="F54" s="13">
        <v>0</v>
      </c>
    </row>
    <row r="55" spans="1:6" ht="12.75">
      <c r="A55" s="12"/>
      <c r="B55" s="14" t="s">
        <v>148</v>
      </c>
      <c r="C55" s="10">
        <f>C5+C36+C40+C43+C51</f>
        <v>8800000</v>
      </c>
      <c r="D55" s="10">
        <f>D5+D36+D40+D43+D51</f>
        <v>576011.98</v>
      </c>
      <c r="E55" s="10">
        <f>E5+E36+E40+E43+E51</f>
        <v>8882413.89</v>
      </c>
      <c r="F55" s="10">
        <f t="shared" si="0"/>
        <v>100.93652147727275</v>
      </c>
    </row>
    <row r="56" spans="3:6" ht="12.75">
      <c r="C56" s="27"/>
      <c r="D56" s="27"/>
      <c r="E56" s="27"/>
      <c r="F56" s="27"/>
    </row>
    <row r="57" spans="3:5" ht="12.75">
      <c r="C57" s="27"/>
      <c r="E57" s="27"/>
    </row>
    <row r="59" spans="3:6" ht="12.75">
      <c r="C59" s="137" t="s">
        <v>336</v>
      </c>
      <c r="D59" s="137"/>
      <c r="E59" s="137"/>
      <c r="F59" s="137"/>
    </row>
    <row r="60" spans="5:6" ht="12.75">
      <c r="E60" s="28"/>
      <c r="F60" s="27"/>
    </row>
    <row r="63" ht="12.75">
      <c r="B63" s="129"/>
    </row>
    <row r="65" ht="12.75">
      <c r="B65" s="129"/>
    </row>
  </sheetData>
  <sheetProtection/>
  <mergeCells count="2">
    <mergeCell ref="E2:F2"/>
    <mergeCell ref="C59:F59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1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1.28125" style="22" customWidth="1"/>
    <col min="2" max="2" width="41.140625" style="22" customWidth="1"/>
    <col min="3" max="3" width="12.57421875" style="22" customWidth="1"/>
    <col min="4" max="4" width="13.8515625" style="22" customWidth="1"/>
    <col min="5" max="5" width="11.00390625" style="22" bestFit="1" customWidth="1"/>
    <col min="6" max="6" width="12.57421875" style="22" bestFit="1" customWidth="1"/>
    <col min="7" max="7" width="11.28125" style="22" customWidth="1"/>
    <col min="8" max="8" width="12.421875" style="22" bestFit="1" customWidth="1"/>
    <col min="9" max="16384" width="9.140625" style="22" customWidth="1"/>
  </cols>
  <sheetData>
    <row r="1" ht="13.5" thickBot="1"/>
    <row r="2" spans="5:6" ht="13.5" thickBot="1">
      <c r="E2" s="141" t="s">
        <v>279</v>
      </c>
      <c r="F2" s="142"/>
    </row>
    <row r="4" spans="1:7" ht="12.75">
      <c r="A4" s="138" t="s">
        <v>290</v>
      </c>
      <c r="B4" s="139"/>
      <c r="C4" s="139"/>
      <c r="D4" s="139"/>
      <c r="E4" s="139"/>
      <c r="F4" s="139"/>
      <c r="G4" s="140"/>
    </row>
    <row r="5" spans="1:7" s="37" customFormat="1" ht="51.75" thickBot="1">
      <c r="A5" s="35" t="s">
        <v>0</v>
      </c>
      <c r="B5" s="35" t="s">
        <v>1</v>
      </c>
      <c r="C5" s="36" t="s">
        <v>267</v>
      </c>
      <c r="D5" s="36" t="s">
        <v>394</v>
      </c>
      <c r="E5" s="36" t="s">
        <v>407</v>
      </c>
      <c r="F5" s="36" t="s">
        <v>408</v>
      </c>
      <c r="G5" s="36" t="s">
        <v>328</v>
      </c>
    </row>
    <row r="6" spans="1:8" s="37" customFormat="1" ht="13.5" thickTop="1">
      <c r="A6" s="38" t="s">
        <v>2</v>
      </c>
      <c r="B6" s="39" t="s">
        <v>3</v>
      </c>
      <c r="C6" s="40">
        <f>+C7+C60+C61</f>
        <v>3532685.3099999996</v>
      </c>
      <c r="D6" s="40">
        <f>+D7+D60+D61</f>
        <v>3544285.3099999996</v>
      </c>
      <c r="E6" s="40">
        <f>+E7+E60+E61</f>
        <v>306150.83999999997</v>
      </c>
      <c r="F6" s="40">
        <f>+F7+F60+F61</f>
        <v>3374012.5</v>
      </c>
      <c r="G6" s="40">
        <f aca="true" t="shared" si="0" ref="G6:G14">F6/D6*100</f>
        <v>95.19584923032059</v>
      </c>
      <c r="H6" s="41"/>
    </row>
    <row r="7" spans="1:8" s="37" customFormat="1" ht="12.75">
      <c r="A7" s="42">
        <v>41</v>
      </c>
      <c r="B7" s="43" t="s">
        <v>3</v>
      </c>
      <c r="C7" s="44">
        <f>+C8+C14+C22+C29+C39+C43+C46+C50+C52</f>
        <v>2249509.51</v>
      </c>
      <c r="D7" s="44">
        <f>+D8+D14+D22+D29+D39+D43+D46+D50+D52</f>
        <v>2277659.51</v>
      </c>
      <c r="E7" s="44">
        <f>+E8+E14+E22+E29+E39+E43+E46+E50+E52</f>
        <v>235478.09999999998</v>
      </c>
      <c r="F7" s="44">
        <f>+F8+F14+F22+F29+F39+F43+F46+F50+F52</f>
        <v>2167454.78</v>
      </c>
      <c r="G7" s="40">
        <f t="shared" si="0"/>
        <v>95.16149233385634</v>
      </c>
      <c r="H7" s="41"/>
    </row>
    <row r="8" spans="1:8" s="37" customFormat="1" ht="12.75">
      <c r="A8" s="42">
        <v>411</v>
      </c>
      <c r="B8" s="43" t="s">
        <v>4</v>
      </c>
      <c r="C8" s="44">
        <f>SUM(C9:C13)</f>
        <v>1290440</v>
      </c>
      <c r="D8" s="44">
        <f>SUM(D9:D13)</f>
        <v>1284270</v>
      </c>
      <c r="E8" s="44">
        <f>SUM(E9:E13)</f>
        <v>112369.90000000002</v>
      </c>
      <c r="F8" s="44">
        <f>SUM(F9:F13)</f>
        <v>1250223.6800000002</v>
      </c>
      <c r="G8" s="40">
        <f t="shared" si="0"/>
        <v>97.3489749040311</v>
      </c>
      <c r="H8" s="41"/>
    </row>
    <row r="9" spans="1:7" ht="12.75">
      <c r="A9" s="45" t="s">
        <v>149</v>
      </c>
      <c r="B9" s="46" t="s">
        <v>5</v>
      </c>
      <c r="C9" s="47">
        <f>SUMIF('potr.jed.'!A6:A867,"411-1",'potr.jed.'!C6:C867)</f>
        <v>959990</v>
      </c>
      <c r="D9" s="47">
        <f>SUMIF('potr.jed.'!A6:A867,"411-1",'potr.jed.'!D6:D867)</f>
        <v>953030</v>
      </c>
      <c r="E9" s="47">
        <f>SUMIF('potr.jed.'!A6:A867,"411-1",'potr.jed.'!E6:E867)</f>
        <v>83252.63</v>
      </c>
      <c r="F9" s="47">
        <f>SUMIF('potr.jed.'!A6:A867,"411-1",'potr.jed.'!F6:F867)</f>
        <v>928990.6799999999</v>
      </c>
      <c r="G9" s="48">
        <f t="shared" si="0"/>
        <v>97.47759042212732</v>
      </c>
    </row>
    <row r="10" spans="1:7" ht="12.75">
      <c r="A10" s="45" t="s">
        <v>150</v>
      </c>
      <c r="B10" s="46" t="s">
        <v>6</v>
      </c>
      <c r="C10" s="47">
        <f>SUMIF('potr.jed.'!A6:A867,"411-2",'potr.jed.'!C6:C867)</f>
        <v>43900</v>
      </c>
      <c r="D10" s="47">
        <f>SUMIF('potr.jed.'!A6:A867,"411-2",'potr.jed.'!D6:D867)</f>
        <v>44520</v>
      </c>
      <c r="E10" s="47">
        <f>SUMIF('potr.jed.'!A6:A867,"411-2",'potr.jed.'!E6:E867)</f>
        <v>4088.9799999999996</v>
      </c>
      <c r="F10" s="47">
        <f>SUMIF('potr.jed.'!A6:A867,"411-2",'potr.jed.'!F6:F867)</f>
        <v>42490.94</v>
      </c>
      <c r="G10" s="48">
        <f t="shared" si="0"/>
        <v>95.44236298292903</v>
      </c>
    </row>
    <row r="11" spans="1:7" ht="12.75">
      <c r="A11" s="45" t="s">
        <v>151</v>
      </c>
      <c r="B11" s="46" t="s">
        <v>7</v>
      </c>
      <c r="C11" s="47">
        <f>SUMIF('potr.jed.'!A6:A867,"411-3",'potr.jed.'!C6:C867)</f>
        <v>182290</v>
      </c>
      <c r="D11" s="47">
        <f>SUMIF('potr.jed.'!A6:A867,"411-3",'potr.jed.'!D6:D867)</f>
        <v>182380</v>
      </c>
      <c r="E11" s="47">
        <f>SUMIF('potr.jed.'!A6:A867,"411-3",'potr.jed.'!E6:E867)</f>
        <v>15989.18</v>
      </c>
      <c r="F11" s="47">
        <f>SUMIF('potr.jed.'!A6:A867,"411-3",'potr.jed.'!F6:F867)</f>
        <v>177319.35</v>
      </c>
      <c r="G11" s="48">
        <f t="shared" si="0"/>
        <v>97.22521658076543</v>
      </c>
    </row>
    <row r="12" spans="1:7" ht="12.75">
      <c r="A12" s="45" t="s">
        <v>152</v>
      </c>
      <c r="B12" s="46" t="s">
        <v>8</v>
      </c>
      <c r="C12" s="47">
        <f>SUMIF('potr.jed.'!A6:A867,"411-4",'potr.jed.'!C6:C867)</f>
        <v>98200</v>
      </c>
      <c r="D12" s="47">
        <f>SUMIF('potr.jed.'!A6:A867,"411-4",'potr.jed.'!D6:D867)</f>
        <v>98210</v>
      </c>
      <c r="E12" s="47">
        <f>SUMIF('potr.jed.'!A6:A867,"411-4",'potr.jed.'!E6:E867)</f>
        <v>8507.54</v>
      </c>
      <c r="F12" s="47">
        <f>SUMIF('potr.jed.'!A6:A867,"411-4",'potr.jed.'!F6:F867)</f>
        <v>95847.6</v>
      </c>
      <c r="G12" s="48">
        <f t="shared" si="0"/>
        <v>97.59454230730069</v>
      </c>
    </row>
    <row r="13" spans="1:7" ht="12.75">
      <c r="A13" s="45" t="s">
        <v>153</v>
      </c>
      <c r="B13" s="46" t="s">
        <v>9</v>
      </c>
      <c r="C13" s="47">
        <f>SUMIF('potr.jed.'!A6:A867,"411-5",'potr.jed.'!C6:C867)</f>
        <v>6060</v>
      </c>
      <c r="D13" s="47">
        <f>SUMIF('potr.jed.'!A6:A867,"411-5",'potr.jed.'!D6:D867)</f>
        <v>6130</v>
      </c>
      <c r="E13" s="47">
        <f>SUMIF('potr.jed.'!A6:A867,"411-5",'potr.jed.'!E6:E867)</f>
        <v>531.5699999999999</v>
      </c>
      <c r="F13" s="47">
        <f>SUMIF('potr.jed.'!A6:A867,"411-5",'potr.jed.'!F6:F867)</f>
        <v>5575.11</v>
      </c>
      <c r="G13" s="48">
        <f t="shared" si="0"/>
        <v>90.94796084828711</v>
      </c>
    </row>
    <row r="14" spans="1:7" s="37" customFormat="1" ht="12.75">
      <c r="A14" s="42">
        <v>412</v>
      </c>
      <c r="B14" s="43" t="s">
        <v>10</v>
      </c>
      <c r="C14" s="44">
        <f>SUM(C15:C21)</f>
        <v>153006</v>
      </c>
      <c r="D14" s="44">
        <f>SUM(D15:D21)</f>
        <v>152746</v>
      </c>
      <c r="E14" s="44">
        <f>SUM(E15:E21)</f>
        <v>7988.9</v>
      </c>
      <c r="F14" s="44">
        <f>SUM(F15:F21)</f>
        <v>135706.19</v>
      </c>
      <c r="G14" s="40">
        <f t="shared" si="0"/>
        <v>88.84434944286593</v>
      </c>
    </row>
    <row r="15" spans="1:7" ht="12.75">
      <c r="A15" s="45" t="s">
        <v>154</v>
      </c>
      <c r="B15" s="46" t="s">
        <v>11</v>
      </c>
      <c r="C15" s="47">
        <f>SUMIF('potr.jed.'!A6:A867,"412-1",'potr.jed.'!C6:C867)</f>
        <v>0</v>
      </c>
      <c r="D15" s="47">
        <f>SUMIF('potr.jed.'!A6:A867,"412-1",'potr.jed.'!D6:D867)</f>
        <v>0</v>
      </c>
      <c r="E15" s="47">
        <f>SUMIF('potr.jed.'!A6:A867,"412-1",'potr.jed.'!E6:E867)</f>
        <v>0</v>
      </c>
      <c r="F15" s="47">
        <f>SUMIF('potr.jed.'!A6:A867,"412-1",'potr.jed.'!F6:F867)</f>
        <v>0</v>
      </c>
      <c r="G15" s="47">
        <v>0</v>
      </c>
    </row>
    <row r="16" spans="1:7" ht="12.75">
      <c r="A16" s="45" t="s">
        <v>155</v>
      </c>
      <c r="B16" s="46" t="s">
        <v>12</v>
      </c>
      <c r="C16" s="47">
        <f>SUMIF('potr.jed.'!A6:A867,"412-2",'potr.jed.'!C6:C867)</f>
        <v>0</v>
      </c>
      <c r="D16" s="47">
        <f>SUMIF('potr.jed.'!A6:A867,"412-2",'potr.jed.'!D6:D867)</f>
        <v>0</v>
      </c>
      <c r="E16" s="47">
        <f>SUMIF('potr.jed.'!A6:A867,"412-2",'potr.jed.'!E6:E867)</f>
        <v>0</v>
      </c>
      <c r="F16" s="47">
        <f>SUMIF('potr.jed.'!A6:A867,"412-2",'potr.jed.'!F6:F867)</f>
        <v>0</v>
      </c>
      <c r="G16" s="47">
        <v>0</v>
      </c>
    </row>
    <row r="17" spans="1:7" ht="12.75">
      <c r="A17" s="45" t="s">
        <v>156</v>
      </c>
      <c r="B17" s="46" t="s">
        <v>13</v>
      </c>
      <c r="C17" s="47">
        <f>SUMIF('potr.jed.'!A6:A867,"412-3",'potr.jed.'!C6:C867)</f>
        <v>0</v>
      </c>
      <c r="D17" s="47">
        <f>SUMIF('potr.jed.'!A6:A867,"412-3",'potr.jed.'!D6:D867)</f>
        <v>0</v>
      </c>
      <c r="E17" s="47">
        <f>SUMIF('potr.jed.'!A6:A867,"412-3",'potr.jed.'!E6:E867)</f>
        <v>0</v>
      </c>
      <c r="F17" s="47">
        <f>SUMIF('potr.jed.'!A6:A867,"412-3",'potr.jed.'!F6:F867)</f>
        <v>0</v>
      </c>
      <c r="G17" s="47">
        <v>0</v>
      </c>
    </row>
    <row r="18" spans="1:7" ht="12.75">
      <c r="A18" s="45" t="s">
        <v>157</v>
      </c>
      <c r="B18" s="46" t="s">
        <v>14</v>
      </c>
      <c r="C18" s="47">
        <f>SUMIF('potr.jed.'!A6:A867,"412-4",'potr.jed.'!C6:C867)</f>
        <v>546</v>
      </c>
      <c r="D18" s="47">
        <f>SUMIF('potr.jed.'!A6:A867,"412-4",'potr.jed.'!D6:D867)</f>
        <v>546</v>
      </c>
      <c r="E18" s="47">
        <f>SUMIF('potr.jed.'!A6:A867,"412-4",'potr.jed.'!E6:E867)</f>
        <v>0</v>
      </c>
      <c r="F18" s="47">
        <f>SUMIF('potr.jed.'!A6:A867,"412-4",'potr.jed.'!F6:F867)</f>
        <v>540</v>
      </c>
      <c r="G18" s="48">
        <f aca="true" t="shared" si="1" ref="G18:G23">F18/D18*100</f>
        <v>98.9010989010989</v>
      </c>
    </row>
    <row r="19" spans="1:7" ht="12.75">
      <c r="A19" s="45" t="s">
        <v>158</v>
      </c>
      <c r="B19" s="46" t="s">
        <v>15</v>
      </c>
      <c r="C19" s="47">
        <f>SUMIF('potr.jed.'!A6:A867,"412-5",'potr.jed.'!C6:C867)</f>
        <v>1260</v>
      </c>
      <c r="D19" s="47">
        <f>SUMIF('potr.jed.'!A6:A867,"412-5",'potr.jed.'!D6:D867)</f>
        <v>1260</v>
      </c>
      <c r="E19" s="47">
        <f>SUMIF('potr.jed.'!A6:A867,"412-5",'potr.jed.'!E6:E867)</f>
        <v>0</v>
      </c>
      <c r="F19" s="47">
        <f>SUMIF('potr.jed.'!A6:A867,"412-5",'potr.jed.'!F6:F867)</f>
        <v>0</v>
      </c>
      <c r="G19" s="48">
        <f t="shared" si="1"/>
        <v>0</v>
      </c>
    </row>
    <row r="20" spans="1:7" ht="12.75">
      <c r="A20" s="45" t="s">
        <v>159</v>
      </c>
      <c r="B20" s="46" t="s">
        <v>16</v>
      </c>
      <c r="C20" s="47">
        <f>SUMIF('potr.jed.'!A6:A867,"412-6",'potr.jed.'!C6:C867)</f>
        <v>47000</v>
      </c>
      <c r="D20" s="47">
        <f>SUMIF('potr.jed.'!A6:A867,"412-6",'potr.jed.'!D6:D867)</f>
        <v>47000</v>
      </c>
      <c r="E20" s="47">
        <f>SUMIF('potr.jed.'!A6:A867,"412-6",'potr.jed.'!E6:E867)</f>
        <v>3906</v>
      </c>
      <c r="F20" s="47">
        <f>SUMIF('potr.jed.'!A6:A867,"412-6",'potr.jed.'!F6:F867)</f>
        <v>46746</v>
      </c>
      <c r="G20" s="48">
        <f t="shared" si="1"/>
        <v>99.45957446808511</v>
      </c>
    </row>
    <row r="21" spans="1:7" ht="12.75">
      <c r="A21" s="45" t="s">
        <v>160</v>
      </c>
      <c r="B21" s="46" t="s">
        <v>17</v>
      </c>
      <c r="C21" s="47">
        <f>SUMIF('potr.jed.'!A6:A867,"412-7",'potr.jed.'!C6:C867)</f>
        <v>104200</v>
      </c>
      <c r="D21" s="47">
        <f>SUMIF('potr.jed.'!A6:A867,"412-7",'potr.jed.'!D6:D867)</f>
        <v>103940</v>
      </c>
      <c r="E21" s="47">
        <f>SUMIF('potr.jed.'!A6:A867,"412-7",'potr.jed.'!E6:E867)</f>
        <v>4082.8999999999996</v>
      </c>
      <c r="F21" s="47">
        <f>SUMIF('potr.jed.'!A6:A867,"412-7",'potr.jed.'!F6:F867)</f>
        <v>88420.19</v>
      </c>
      <c r="G21" s="48">
        <f t="shared" si="1"/>
        <v>85.06849143736771</v>
      </c>
    </row>
    <row r="22" spans="1:7" s="37" customFormat="1" ht="12.75">
      <c r="A22" s="42">
        <v>413</v>
      </c>
      <c r="B22" s="43" t="s">
        <v>18</v>
      </c>
      <c r="C22" s="44">
        <f>SUM(C23:C28)</f>
        <v>126100</v>
      </c>
      <c r="D22" s="44">
        <f>SUM(D23:D28)</f>
        <v>127450</v>
      </c>
      <c r="E22" s="44">
        <f>SUM(E23:E28)</f>
        <v>13308.079999999998</v>
      </c>
      <c r="F22" s="44">
        <f>SUM(F23:F28)</f>
        <v>121136.18000000001</v>
      </c>
      <c r="G22" s="40">
        <f t="shared" si="1"/>
        <v>95.04604158493527</v>
      </c>
    </row>
    <row r="23" spans="1:7" ht="12.75">
      <c r="A23" s="45" t="s">
        <v>161</v>
      </c>
      <c r="B23" s="46" t="s">
        <v>19</v>
      </c>
      <c r="C23" s="47">
        <f>SUMIF('potr.jed.'!A6:A867,"413-1",'potr.jed.'!C6:C867)</f>
        <v>20000</v>
      </c>
      <c r="D23" s="47">
        <f>SUMIF('potr.jed.'!A6:A867,"413-1",'potr.jed.'!D6:D867)</f>
        <v>20000</v>
      </c>
      <c r="E23" s="47">
        <f>SUMIF('potr.jed.'!A6:A867,"413-1",'potr.jed.'!E6:E867)</f>
        <v>2916.96</v>
      </c>
      <c r="F23" s="47">
        <f>SUMIF('potr.jed.'!A6:A867,"413-1",'potr.jed.'!F6:F867)</f>
        <v>19454.67</v>
      </c>
      <c r="G23" s="48">
        <f t="shared" si="1"/>
        <v>97.27335</v>
      </c>
    </row>
    <row r="24" spans="1:7" ht="12.75">
      <c r="A24" s="45" t="s">
        <v>287</v>
      </c>
      <c r="B24" s="49" t="s">
        <v>288</v>
      </c>
      <c r="C24" s="47">
        <f>SUMIF('potr.jed.'!A6:A867,"413-2",'potr.jed.'!C6:C867)</f>
        <v>0</v>
      </c>
      <c r="D24" s="47">
        <f>SUMIF('potr.jed.'!A6:A867,"413-2",'potr.jed.'!D6:D867)</f>
        <v>0</v>
      </c>
      <c r="E24" s="47">
        <f>SUMIF('potr.jed.'!A6:A867,"413-2",'potr.jed.'!E6:E867)</f>
        <v>0</v>
      </c>
      <c r="F24" s="47">
        <f>SUMIF('potr.jed.'!A6:A867,"413-2",'potr.jed.'!F6:F867)</f>
        <v>0</v>
      </c>
      <c r="G24" s="47">
        <v>0</v>
      </c>
    </row>
    <row r="25" spans="1:7" ht="12.75">
      <c r="A25" s="45" t="s">
        <v>162</v>
      </c>
      <c r="B25" s="46" t="s">
        <v>20</v>
      </c>
      <c r="C25" s="47">
        <f>SUMIF('potr.jed.'!A6:A867,"413-3",'potr.jed.'!C6:C867)</f>
        <v>2600</v>
      </c>
      <c r="D25" s="47">
        <f>SUMIF('potr.jed.'!A6:A867,"413-3",'potr.jed.'!D6:D867)</f>
        <v>2600</v>
      </c>
      <c r="E25" s="47">
        <f>SUMIF('potr.jed.'!A6:A867,"413-3",'potr.jed.'!E6:E867)</f>
        <v>0</v>
      </c>
      <c r="F25" s="47">
        <f>SUMIF('potr.jed.'!A6:A867,"413-3",'potr.jed.'!F6:F867)</f>
        <v>1477.3799999999999</v>
      </c>
      <c r="G25" s="48">
        <f aca="true" t="shared" si="2" ref="G25:G33">F25/D25*100</f>
        <v>56.82230769230768</v>
      </c>
    </row>
    <row r="26" spans="1:7" ht="12.75">
      <c r="A26" s="45" t="s">
        <v>163</v>
      </c>
      <c r="B26" s="46" t="s">
        <v>21</v>
      </c>
      <c r="C26" s="47">
        <f>SUMIF('potr.jed.'!A6:A867,"413-4",'potr.jed.'!C6:C867)</f>
        <v>80000</v>
      </c>
      <c r="D26" s="47">
        <f>SUMIF('potr.jed.'!A6:A867,"413-4",'potr.jed.'!D6:D867)</f>
        <v>81300</v>
      </c>
      <c r="E26" s="47">
        <f>SUMIF('potr.jed.'!A6:A867,"413-4",'potr.jed.'!E6:E867)</f>
        <v>9096.14</v>
      </c>
      <c r="F26" s="47">
        <f>SUMIF('potr.jed.'!A6:A867,"413-4",'potr.jed.'!F6:F867)</f>
        <v>81505.97</v>
      </c>
      <c r="G26" s="48">
        <f t="shared" si="2"/>
        <v>100.25334563345633</v>
      </c>
    </row>
    <row r="27" spans="1:7" ht="12.75">
      <c r="A27" s="45" t="s">
        <v>164</v>
      </c>
      <c r="B27" s="46" t="s">
        <v>22</v>
      </c>
      <c r="C27" s="47">
        <f>SUMIF('potr.jed.'!A6:A867,"413-5",'potr.jed.'!C6:C867)</f>
        <v>23500</v>
      </c>
      <c r="D27" s="47">
        <f>SUMIF('potr.jed.'!A6:A867,"413-5",'potr.jed.'!D6:D867)</f>
        <v>23550</v>
      </c>
      <c r="E27" s="47">
        <f>SUMIF('potr.jed.'!A6:A867,"413-5",'potr.jed.'!E6:E867)</f>
        <v>1294.98</v>
      </c>
      <c r="F27" s="47">
        <f>SUMIF('potr.jed.'!A6:A867,"413-5",'potr.jed.'!F6:F867)</f>
        <v>18698.16</v>
      </c>
      <c r="G27" s="48">
        <f t="shared" si="2"/>
        <v>79.39770700636942</v>
      </c>
    </row>
    <row r="28" spans="1:7" ht="12.75">
      <c r="A28" s="45" t="s">
        <v>165</v>
      </c>
      <c r="B28" s="46" t="s">
        <v>23</v>
      </c>
      <c r="C28" s="47">
        <f>SUMIF('potr.jed.'!A6:A867,"413-9",'potr.jed.'!C6:C867)</f>
        <v>0</v>
      </c>
      <c r="D28" s="47">
        <f>SUMIF('potr.jed.'!A6:A867,"413-9",'potr.jed.'!D6:D867)</f>
        <v>0</v>
      </c>
      <c r="E28" s="47">
        <f>SUMIF('potr.jed.'!A6:A867,"413-9",'potr.jed.'!E6:E867)</f>
        <v>0</v>
      </c>
      <c r="F28" s="47">
        <f>SUMIF('potr.jed.'!A6:A867,"413-9",'potr.jed.'!F6:F867)</f>
        <v>0</v>
      </c>
      <c r="G28" s="48" t="e">
        <f t="shared" si="2"/>
        <v>#DIV/0!</v>
      </c>
    </row>
    <row r="29" spans="1:7" s="37" customFormat="1" ht="12.75">
      <c r="A29" s="42">
        <v>414</v>
      </c>
      <c r="B29" s="43" t="s">
        <v>24</v>
      </c>
      <c r="C29" s="44">
        <f>SUM(C30:C38)</f>
        <v>110500</v>
      </c>
      <c r="D29" s="44">
        <f>SUM(D30:D38)</f>
        <v>114650</v>
      </c>
      <c r="E29" s="44">
        <f>SUM(E30:E38)</f>
        <v>7482.15</v>
      </c>
      <c r="F29" s="44">
        <f>SUM(F30:F38)</f>
        <v>91543.16</v>
      </c>
      <c r="G29" s="40">
        <f t="shared" si="2"/>
        <v>79.84575665067597</v>
      </c>
    </row>
    <row r="30" spans="1:7" ht="12.75">
      <c r="A30" s="45" t="s">
        <v>166</v>
      </c>
      <c r="B30" s="46" t="s">
        <v>25</v>
      </c>
      <c r="C30" s="47">
        <f>SUMIF('potr.jed.'!A6:A867,"414-1",'potr.jed.'!C6:C867)</f>
        <v>10650</v>
      </c>
      <c r="D30" s="47">
        <f>SUMIF('potr.jed.'!A6:A867,"414-1",'potr.jed.'!D6:D867)</f>
        <v>10650</v>
      </c>
      <c r="E30" s="47">
        <f>SUMIF('potr.jed.'!A6:A867,"414-1",'potr.jed.'!E6:E867)</f>
        <v>501.5</v>
      </c>
      <c r="F30" s="47">
        <f>SUMIF('potr.jed.'!A6:A867,"414-1",'potr.jed.'!F6:F867)</f>
        <v>6633.93</v>
      </c>
      <c r="G30" s="48">
        <f t="shared" si="2"/>
        <v>62.29042253521126</v>
      </c>
    </row>
    <row r="31" spans="1:7" ht="12.75">
      <c r="A31" s="45" t="s">
        <v>167</v>
      </c>
      <c r="B31" s="46" t="s">
        <v>26</v>
      </c>
      <c r="C31" s="47">
        <f>SUMIF('potr.jed.'!A6:A867,"414-2",'potr.jed.'!C6:C867)</f>
        <v>10200</v>
      </c>
      <c r="D31" s="47">
        <f>SUMIF('potr.jed.'!A6:A867,"414-2",'potr.jed.'!D6:D867)</f>
        <v>10200</v>
      </c>
      <c r="E31" s="47">
        <f>SUMIF('potr.jed.'!A6:A867,"414-2",'potr.jed.'!E6:E867)</f>
        <v>730.8900000000001</v>
      </c>
      <c r="F31" s="47">
        <f>SUMIF('potr.jed.'!A6:A867,"414-2",'potr.jed.'!F6:F867)</f>
        <v>4511.88</v>
      </c>
      <c r="G31" s="48">
        <f t="shared" si="2"/>
        <v>44.234117647058824</v>
      </c>
    </row>
    <row r="32" spans="1:7" ht="12.75">
      <c r="A32" s="45" t="s">
        <v>168</v>
      </c>
      <c r="B32" s="46" t="s">
        <v>27</v>
      </c>
      <c r="C32" s="47">
        <f>SUMIF('potr.jed.'!A6:A867,"414-3",'potr.jed.'!C6:C867)</f>
        <v>17250</v>
      </c>
      <c r="D32" s="47">
        <f>SUMIF('potr.jed.'!A6:A867,"414-3",'potr.jed.'!D6:D867)</f>
        <v>19010</v>
      </c>
      <c r="E32" s="47">
        <f>SUMIF('potr.jed.'!A6:A867,"414-3",'potr.jed.'!E6:E867)</f>
        <v>2049.8999999999996</v>
      </c>
      <c r="F32" s="47">
        <f>SUMIF('potr.jed.'!A6:A867,"414-3",'potr.jed.'!F6:F867)</f>
        <v>18625.670000000002</v>
      </c>
      <c r="G32" s="48">
        <f t="shared" si="2"/>
        <v>97.97827459231983</v>
      </c>
    </row>
    <row r="33" spans="1:7" ht="12.75">
      <c r="A33" s="45" t="s">
        <v>169</v>
      </c>
      <c r="B33" s="46" t="s">
        <v>28</v>
      </c>
      <c r="C33" s="47">
        <f>SUMIF('potr.jed.'!A6:A867,"414-4",'potr.jed.'!C6:C867)</f>
        <v>4000</v>
      </c>
      <c r="D33" s="47">
        <f>SUMIF('potr.jed.'!A6:A867,"414-4",'potr.jed.'!D6:D867)</f>
        <v>5150</v>
      </c>
      <c r="E33" s="47">
        <f>SUMIF('potr.jed.'!A6:A867,"414-4",'potr.jed.'!E6:E867)</f>
        <v>574.76</v>
      </c>
      <c r="F33" s="47">
        <f>SUMIF('potr.jed.'!A6:A867,"414-4",'potr.jed.'!F6:F867)</f>
        <v>5117.12</v>
      </c>
      <c r="G33" s="48">
        <f t="shared" si="2"/>
        <v>99.36155339805825</v>
      </c>
    </row>
    <row r="34" spans="1:7" ht="12.75">
      <c r="A34" s="45" t="s">
        <v>170</v>
      </c>
      <c r="B34" s="46" t="s">
        <v>29</v>
      </c>
      <c r="C34" s="47">
        <f>SUMIF('potr.jed.'!A6:A867,"414-5",'potr.jed.'!C6:C867)</f>
        <v>0</v>
      </c>
      <c r="D34" s="47">
        <f>SUMIF('potr.jed.'!A6:A867,"414-5",'potr.jed.'!D6:D867)</f>
        <v>0</v>
      </c>
      <c r="E34" s="47">
        <f>SUMIF('potr.jed.'!A6:A867,"414-5",'potr.jed.'!E6:E867)</f>
        <v>0</v>
      </c>
      <c r="F34" s="47">
        <f>SUMIF('potr.jed.'!A6:A867,"414-5",'potr.jed.'!F6:F867)</f>
        <v>0</v>
      </c>
      <c r="G34" s="47">
        <v>0</v>
      </c>
    </row>
    <row r="35" spans="1:7" ht="12.75">
      <c r="A35" s="45" t="s">
        <v>171</v>
      </c>
      <c r="B35" s="46" t="s">
        <v>30</v>
      </c>
      <c r="C35" s="47">
        <f>SUMIF('potr.jed.'!A6:A867,"414-6",'potr.jed.'!C6:C867)</f>
        <v>500</v>
      </c>
      <c r="D35" s="47">
        <f>SUMIF('potr.jed.'!A6:A867,"414-6",'potr.jed.'!D6:D867)</f>
        <v>600</v>
      </c>
      <c r="E35" s="47">
        <f>SUMIF('potr.jed.'!A6:A867,"414-6",'potr.jed.'!E6:E867)</f>
        <v>0</v>
      </c>
      <c r="F35" s="47">
        <f>SUMIF('potr.jed.'!A6:A867,"414-6",'potr.jed.'!F6:F867)</f>
        <v>591.69</v>
      </c>
      <c r="G35" s="48">
        <f aca="true" t="shared" si="3" ref="G35:G44">F35/D35*100</f>
        <v>98.61500000000001</v>
      </c>
    </row>
    <row r="36" spans="1:7" ht="12.75">
      <c r="A36" s="45" t="s">
        <v>172</v>
      </c>
      <c r="B36" s="46" t="s">
        <v>31</v>
      </c>
      <c r="C36" s="47">
        <f>SUMIF('potr.jed.'!A6:A867,"414-7",'potr.jed.'!C6:C867)</f>
        <v>45000</v>
      </c>
      <c r="D36" s="47">
        <f>SUMIF('potr.jed.'!A6:A867,"414-7",'potr.jed.'!D6:D867)</f>
        <v>44900</v>
      </c>
      <c r="E36" s="47">
        <f>SUMIF('potr.jed.'!A6:A867,"414-7",'potr.jed.'!E6:E867)</f>
        <v>1700</v>
      </c>
      <c r="F36" s="47">
        <f>SUMIF('potr.jed.'!A6:A867,"414-7",'potr.jed.'!F6:F867)</f>
        <v>38392.96</v>
      </c>
      <c r="G36" s="48">
        <f t="shared" si="3"/>
        <v>85.50770601336303</v>
      </c>
    </row>
    <row r="37" spans="1:7" ht="12.75">
      <c r="A37" s="45" t="s">
        <v>173</v>
      </c>
      <c r="B37" s="46" t="s">
        <v>32</v>
      </c>
      <c r="C37" s="47">
        <f>SUMIF('potr.jed.'!A6:A867,"414-8",'potr.jed.'!C6:C867)</f>
        <v>500</v>
      </c>
      <c r="D37" s="47">
        <f>SUMIF('potr.jed.'!A6:A867,"414-8",'potr.jed.'!D6:D867)</f>
        <v>500</v>
      </c>
      <c r="E37" s="47">
        <f>SUMIF('potr.jed.'!A6:A867,"414-8",'potr.jed.'!E6:E867)</f>
        <v>0</v>
      </c>
      <c r="F37" s="47">
        <f>SUMIF('potr.jed.'!A6:A867,"414-8",'potr.jed.'!F6:F867)</f>
        <v>0</v>
      </c>
      <c r="G37" s="48">
        <f t="shared" si="3"/>
        <v>0</v>
      </c>
    </row>
    <row r="38" spans="1:7" ht="12.75">
      <c r="A38" s="45" t="s">
        <v>174</v>
      </c>
      <c r="B38" s="46" t="s">
        <v>33</v>
      </c>
      <c r="C38" s="47">
        <f>SUMIF('potr.jed.'!A6:A867,"414-9",'potr.jed.'!C6:C867)</f>
        <v>22400</v>
      </c>
      <c r="D38" s="47">
        <f>SUMIF('potr.jed.'!A6:A867,"414-9",'potr.jed.'!D6:D867)</f>
        <v>23640</v>
      </c>
      <c r="E38" s="47">
        <f>SUMIF('potr.jed.'!A6:A867,"414-9",'potr.jed.'!E6:E867)</f>
        <v>1925.1</v>
      </c>
      <c r="F38" s="47">
        <f>SUMIF('potr.jed.'!A6:A867,"414-9",'potr.jed.'!F6:F867)</f>
        <v>17669.91</v>
      </c>
      <c r="G38" s="48">
        <f t="shared" si="3"/>
        <v>74.7458121827411</v>
      </c>
    </row>
    <row r="39" spans="1:7" s="37" customFormat="1" ht="12.75">
      <c r="A39" s="42">
        <v>415</v>
      </c>
      <c r="B39" s="43" t="s">
        <v>34</v>
      </c>
      <c r="C39" s="44">
        <f>SUM(C40:C42)</f>
        <v>81000</v>
      </c>
      <c r="D39" s="44">
        <f>SUM(D40:D42)</f>
        <v>83120</v>
      </c>
      <c r="E39" s="44">
        <f>SUM(E40:E42)</f>
        <v>8681.300000000001</v>
      </c>
      <c r="F39" s="44">
        <f>SUM(F40:F42)</f>
        <v>81208.35</v>
      </c>
      <c r="G39" s="40">
        <f t="shared" si="3"/>
        <v>97.7001323387873</v>
      </c>
    </row>
    <row r="40" spans="1:7" ht="12.75">
      <c r="A40" s="45" t="s">
        <v>175</v>
      </c>
      <c r="B40" s="46" t="s">
        <v>35</v>
      </c>
      <c r="C40" s="47">
        <f>SUMIF('potr.jed.'!A6:A867,"415-1",'potr.jed.'!C6:C867)</f>
        <v>50000</v>
      </c>
      <c r="D40" s="47">
        <f>SUMIF('potr.jed.'!A6:A867,"415-1",'potr.jed.'!D6:D867)</f>
        <v>50000</v>
      </c>
      <c r="E40" s="47">
        <f>SUMIF('potr.jed.'!A6:A867,"415-1",'potr.jed.'!E6:E867)</f>
        <v>0</v>
      </c>
      <c r="F40" s="47">
        <f>SUMIF('potr.jed.'!A6:A867,"415-1",'potr.jed.'!F6:F867)</f>
        <v>49690.65</v>
      </c>
      <c r="G40" s="48">
        <f t="shared" si="3"/>
        <v>99.38130000000001</v>
      </c>
    </row>
    <row r="41" spans="1:7" ht="12.75">
      <c r="A41" s="45" t="s">
        <v>176</v>
      </c>
      <c r="B41" s="46" t="s">
        <v>36</v>
      </c>
      <c r="C41" s="47">
        <f>SUMIF('potr.jed.'!A6:A867,"415-2",'potr.jed.'!C6:C867)</f>
        <v>11000</v>
      </c>
      <c r="D41" s="47">
        <f>SUMIF('potr.jed.'!A6:A867,"415-2",'potr.jed.'!D6:D867)</f>
        <v>12500</v>
      </c>
      <c r="E41" s="47">
        <f>SUMIF('potr.jed.'!A6:A867,"415-2",'potr.jed.'!E6:E867)</f>
        <v>0</v>
      </c>
      <c r="F41" s="47">
        <f>SUMIF('potr.jed.'!A6:A867,"415-2",'potr.jed.'!F6:F867)</f>
        <v>12473.28</v>
      </c>
      <c r="G41" s="48">
        <f t="shared" si="3"/>
        <v>99.78624</v>
      </c>
    </row>
    <row r="42" spans="1:7" ht="12.75">
      <c r="A42" s="45" t="s">
        <v>177</v>
      </c>
      <c r="B42" s="46" t="s">
        <v>37</v>
      </c>
      <c r="C42" s="47">
        <f>SUMIF('potr.jed.'!A6:A867,"415-3",'potr.jed.'!C6:C867)</f>
        <v>20000</v>
      </c>
      <c r="D42" s="47">
        <f>SUMIF('potr.jed.'!A6:A867,"415-3",'potr.jed.'!D6:D867)</f>
        <v>20620</v>
      </c>
      <c r="E42" s="47">
        <f>SUMIF('potr.jed.'!A6:A867,"415-3",'potr.jed.'!E6:E867)</f>
        <v>8681.300000000001</v>
      </c>
      <c r="F42" s="47">
        <f>SUMIF('potr.jed.'!A6:A867,"415-3",'potr.jed.'!F6:F867)</f>
        <v>19044.42</v>
      </c>
      <c r="G42" s="48">
        <f t="shared" si="3"/>
        <v>92.35897187196895</v>
      </c>
    </row>
    <row r="43" spans="1:7" s="37" customFormat="1" ht="12.75">
      <c r="A43" s="42">
        <v>416</v>
      </c>
      <c r="B43" s="43" t="s">
        <v>38</v>
      </c>
      <c r="C43" s="44">
        <f>SUM(C44:C45)</f>
        <v>236713.51</v>
      </c>
      <c r="D43" s="44">
        <f>SUM(D44:D45)</f>
        <v>236713.51</v>
      </c>
      <c r="E43" s="44">
        <f>SUM(E44:E45)</f>
        <v>18906.97</v>
      </c>
      <c r="F43" s="44">
        <f>SUM(F44:F45)</f>
        <v>236513.73</v>
      </c>
      <c r="G43" s="40">
        <f t="shared" si="3"/>
        <v>99.91560262023067</v>
      </c>
    </row>
    <row r="44" spans="1:7" ht="12.75">
      <c r="A44" s="45" t="s">
        <v>205</v>
      </c>
      <c r="B44" s="46" t="s">
        <v>39</v>
      </c>
      <c r="C44" s="47">
        <f>SUMIF('potr.jed.'!A6:A867,"416-1",'potr.jed.'!C6:C867)</f>
        <v>236613.51</v>
      </c>
      <c r="D44" s="47">
        <f>SUMIF('potr.jed.'!A6:A867,"416-1",'potr.jed.'!D6:D867)</f>
        <v>236613.51</v>
      </c>
      <c r="E44" s="47">
        <f>SUMIF('potr.jed.'!A6:A867,"416-1",'potr.jed.'!E6:E867)</f>
        <v>18906.97</v>
      </c>
      <c r="F44" s="47">
        <f>SUMIF('potr.jed.'!A6:A867,"416-1",'potr.jed.'!F6:F867)</f>
        <v>236513.73</v>
      </c>
      <c r="G44" s="48">
        <f t="shared" si="3"/>
        <v>99.95782996499227</v>
      </c>
    </row>
    <row r="45" spans="1:7" ht="12.75">
      <c r="A45" s="45" t="s">
        <v>206</v>
      </c>
      <c r="B45" s="46" t="s">
        <v>40</v>
      </c>
      <c r="C45" s="47">
        <f>SUMIF('potr.jed.'!A6:A867,"416-2",'potr.jed.'!C6:C867)</f>
        <v>100</v>
      </c>
      <c r="D45" s="47">
        <f>SUMIF('potr.jed.'!A6:A867,"416-2",'potr.jed.'!D6:D867)</f>
        <v>100</v>
      </c>
      <c r="E45" s="47">
        <f>SUMIF('potr.jed.'!A6:A867,"416-2",'potr.jed.'!E6:E867)</f>
        <v>0</v>
      </c>
      <c r="F45" s="47">
        <f>SUMIF('potr.jed.'!A6:A867,"416-2",'potr.jed.'!F6:F867)</f>
        <v>0</v>
      </c>
      <c r="G45" s="47">
        <v>0</v>
      </c>
    </row>
    <row r="46" spans="1:7" s="37" customFormat="1" ht="12.75">
      <c r="A46" s="42">
        <v>417</v>
      </c>
      <c r="B46" s="43" t="s">
        <v>41</v>
      </c>
      <c r="C46" s="44">
        <f>SUM(C47:C49)</f>
        <v>6800</v>
      </c>
      <c r="D46" s="44">
        <f>SUM(D47:D49)</f>
        <v>6800</v>
      </c>
      <c r="E46" s="44">
        <f>SUM(E47:E49)</f>
        <v>300</v>
      </c>
      <c r="F46" s="44">
        <f>SUM(F47:F49)</f>
        <v>5200</v>
      </c>
      <c r="G46" s="40">
        <f>F46/D46*100</f>
        <v>76.47058823529412</v>
      </c>
    </row>
    <row r="47" spans="1:7" ht="12.75">
      <c r="A47" s="45" t="s">
        <v>178</v>
      </c>
      <c r="B47" s="46" t="s">
        <v>42</v>
      </c>
      <c r="C47" s="47">
        <f>SUMIF('potr.jed.'!A6:A867,"417-1",'potr.jed.'!C6:C867)</f>
        <v>6800</v>
      </c>
      <c r="D47" s="47">
        <f>SUMIF('potr.jed.'!A6:A867,"417-1",'potr.jed.'!D6:D867)</f>
        <v>6800</v>
      </c>
      <c r="E47" s="47">
        <f>SUMIF('potr.jed.'!A6:A867,"417-1",'potr.jed.'!E6:E867)</f>
        <v>300</v>
      </c>
      <c r="F47" s="47">
        <f>SUMIF('potr.jed.'!A6:A867,"417-1",'potr.jed.'!F6:F867)</f>
        <v>5200</v>
      </c>
      <c r="G47" s="48">
        <f>F47/D47*100</f>
        <v>76.47058823529412</v>
      </c>
    </row>
    <row r="48" spans="1:7" ht="12.75">
      <c r="A48" s="45" t="s">
        <v>179</v>
      </c>
      <c r="B48" s="46" t="s">
        <v>43</v>
      </c>
      <c r="C48" s="47">
        <f>SUMIF('potr.jed.'!A6:A867,"417-2",'potr.jed.'!C6:C867)</f>
        <v>0</v>
      </c>
      <c r="D48" s="47">
        <f>SUMIF('potr.jed.'!A6:A867,"417-2",'potr.jed.'!D6:D867)</f>
        <v>0</v>
      </c>
      <c r="E48" s="47">
        <f>SUMIF('potr.jed.'!A6:A867,"417-2",'potr.jed.'!E6:E867)</f>
        <v>0</v>
      </c>
      <c r="F48" s="47">
        <f>SUMIF('potr.jed.'!A6:A867,"417-2",'potr.jed.'!F6:F867)</f>
        <v>0</v>
      </c>
      <c r="G48" s="47">
        <v>0</v>
      </c>
    </row>
    <row r="49" spans="1:7" ht="12.75">
      <c r="A49" s="45" t="s">
        <v>180</v>
      </c>
      <c r="B49" s="46" t="s">
        <v>44</v>
      </c>
      <c r="C49" s="47">
        <f>SUMIF('potr.jed.'!A6:A867,"417-3",'potr.jed.'!C6:C867)</f>
        <v>0</v>
      </c>
      <c r="D49" s="47">
        <f>SUMIF('potr.jed.'!A6:A867,"417-3",'potr.jed.'!D6:D867)</f>
        <v>0</v>
      </c>
      <c r="E49" s="47">
        <f>SUMIF('potr.jed.'!A6:A867,"417-3",'potr.jed.'!E6:E867)</f>
        <v>0</v>
      </c>
      <c r="F49" s="47">
        <f>SUMIF('potr.jed.'!A6:A867,"417-3",'potr.jed.'!F6:F867)</f>
        <v>0</v>
      </c>
      <c r="G49" s="47">
        <v>0</v>
      </c>
    </row>
    <row r="50" spans="1:7" s="37" customFormat="1" ht="12.75">
      <c r="A50" s="42">
        <v>418</v>
      </c>
      <c r="B50" s="43" t="s">
        <v>45</v>
      </c>
      <c r="C50" s="44">
        <f>SUM(C51)</f>
        <v>110000</v>
      </c>
      <c r="D50" s="44">
        <f>SUM(D51)</f>
        <v>110000</v>
      </c>
      <c r="E50" s="44">
        <f>SUM(E51)</f>
        <v>39653.21</v>
      </c>
      <c r="F50" s="44">
        <f>SUM(F51)</f>
        <v>100356.88</v>
      </c>
      <c r="G50" s="40">
        <f aca="true" t="shared" si="4" ref="G50:G62">F50/D50*100</f>
        <v>91.23352727272727</v>
      </c>
    </row>
    <row r="51" spans="1:9" s="37" customFormat="1" ht="12.75">
      <c r="A51" s="50" t="s">
        <v>325</v>
      </c>
      <c r="B51" s="51" t="s">
        <v>326</v>
      </c>
      <c r="C51" s="47">
        <f>SUMIF('potr.jed.'!A6:A867,"418-1",'potr.jed.'!C6:C867)</f>
        <v>110000</v>
      </c>
      <c r="D51" s="47">
        <f>SUMIF('potr.jed.'!A6:A867,"418-1",'potr.jed.'!D6:D867)</f>
        <v>110000</v>
      </c>
      <c r="E51" s="47">
        <f>SUMIF('potr.jed.'!A6:A867,"418-1",'potr.jed.'!E6:E867)</f>
        <v>39653.21</v>
      </c>
      <c r="F51" s="47">
        <f>SUMIF('potr.jed.'!A6:A867,"418-1",'potr.jed.'!F6:F867)</f>
        <v>100356.88</v>
      </c>
      <c r="G51" s="48">
        <f t="shared" si="4"/>
        <v>91.23352727272727</v>
      </c>
      <c r="I51" s="41"/>
    </row>
    <row r="52" spans="1:7" s="37" customFormat="1" ht="12.75">
      <c r="A52" s="42">
        <v>419</v>
      </c>
      <c r="B52" s="43" t="s">
        <v>46</v>
      </c>
      <c r="C52" s="44">
        <f>SUM(C53:C59)</f>
        <v>134950</v>
      </c>
      <c r="D52" s="44">
        <f>SUM(D53:D59)</f>
        <v>161910</v>
      </c>
      <c r="E52" s="44">
        <f>SUM(E53:E59)</f>
        <v>26787.59</v>
      </c>
      <c r="F52" s="44">
        <f>SUM(F53:F59)</f>
        <v>145566.61</v>
      </c>
      <c r="G52" s="40">
        <f t="shared" si="4"/>
        <v>89.90587980977085</v>
      </c>
    </row>
    <row r="53" spans="1:7" s="37" customFormat="1" ht="12.75">
      <c r="A53" s="50" t="s">
        <v>262</v>
      </c>
      <c r="B53" s="46" t="s">
        <v>260</v>
      </c>
      <c r="C53" s="47">
        <f>SUMIF('potr.jed.'!A6:A867,"419-1",'potr.jed.'!C6:C867)</f>
        <v>18100</v>
      </c>
      <c r="D53" s="47">
        <f>SUMIF('potr.jed.'!A6:A867,"419-1",'potr.jed.'!D6:D867)</f>
        <v>18830</v>
      </c>
      <c r="E53" s="47">
        <f>SUMIF('potr.jed.'!A6:A867,"419-1",'potr.jed.'!E6:E867)</f>
        <v>1450.6399999999999</v>
      </c>
      <c r="F53" s="47">
        <f>SUMIF('potr.jed.'!A6:A867,"419-1",'potr.jed.'!F6:F867)</f>
        <v>15318.579999999998</v>
      </c>
      <c r="G53" s="48">
        <f t="shared" si="4"/>
        <v>81.35199150292087</v>
      </c>
    </row>
    <row r="54" spans="1:7" s="37" customFormat="1" ht="12.75">
      <c r="A54" s="50" t="s">
        <v>263</v>
      </c>
      <c r="B54" s="46" t="s">
        <v>261</v>
      </c>
      <c r="C54" s="47">
        <f>SUMIF('potr.jed.'!A6:A867,"419-2",'potr.jed.'!C6:C867)</f>
        <v>35000</v>
      </c>
      <c r="D54" s="47">
        <f>SUMIF('potr.jed.'!A6:A867,"419-2",'potr.jed.'!D6:D867)</f>
        <v>46600</v>
      </c>
      <c r="E54" s="47">
        <f>SUMIF('potr.jed.'!A6:A867,"419-2",'potr.jed.'!E6:E867)</f>
        <v>4951.11</v>
      </c>
      <c r="F54" s="47">
        <f>SUMIF('potr.jed.'!A6:A867,"419-2",'potr.jed.'!F6:F867)</f>
        <v>46509.52</v>
      </c>
      <c r="G54" s="48">
        <f t="shared" si="4"/>
        <v>99.80583690987123</v>
      </c>
    </row>
    <row r="55" spans="1:7" s="37" customFormat="1" ht="12.75">
      <c r="A55" s="50" t="s">
        <v>207</v>
      </c>
      <c r="B55" s="46" t="s">
        <v>211</v>
      </c>
      <c r="C55" s="47">
        <f>SUMIF('potr.jed.'!A6:A867,"419-3",'potr.jed.'!C6:C867)</f>
        <v>8000</v>
      </c>
      <c r="D55" s="47">
        <f>SUMIF('potr.jed.'!A6:A867,"419-3",'potr.jed.'!D6:D867)</f>
        <v>8000</v>
      </c>
      <c r="E55" s="47">
        <f>SUMIF('potr.jed.'!A6:A867,"419-3",'potr.jed.'!E6:E867)</f>
        <v>2022</v>
      </c>
      <c r="F55" s="47">
        <f>SUMIF('potr.jed.'!A6:A867,"419-3",'potr.jed.'!F6:F867)</f>
        <v>6288.87</v>
      </c>
      <c r="G55" s="48">
        <f t="shared" si="4"/>
        <v>78.61087500000001</v>
      </c>
    </row>
    <row r="56" spans="1:7" s="37" customFormat="1" ht="12.75">
      <c r="A56" s="45" t="s">
        <v>208</v>
      </c>
      <c r="B56" s="46" t="s">
        <v>212</v>
      </c>
      <c r="C56" s="47">
        <f>SUMIF('potr.jed.'!A6:A867,"419-4",'potr.jed.'!C6:C867)</f>
        <v>5000</v>
      </c>
      <c r="D56" s="47">
        <f>SUMIF('potr.jed.'!A6:A867,"419-4",'potr.jed.'!D6:D867)</f>
        <v>5000</v>
      </c>
      <c r="E56" s="47">
        <f>SUMIF('potr.jed.'!A6:A867,"419-4",'potr.jed.'!E6:E867)</f>
        <v>0</v>
      </c>
      <c r="F56" s="47">
        <f>SUMIF('potr.jed.'!A6:A867,"419-4",'potr.jed.'!F6:F867)</f>
        <v>3848.38</v>
      </c>
      <c r="G56" s="48">
        <f t="shared" si="4"/>
        <v>76.9676</v>
      </c>
    </row>
    <row r="57" spans="1:7" s="37" customFormat="1" ht="12.75">
      <c r="A57" s="45" t="s">
        <v>209</v>
      </c>
      <c r="B57" s="46" t="s">
        <v>213</v>
      </c>
      <c r="C57" s="47">
        <f>SUMIF('potr.jed.'!A6:A867,"419-6",'potr.jed.'!C6:C867)</f>
        <v>8000</v>
      </c>
      <c r="D57" s="47">
        <f>SUMIF('potr.jed.'!A6:A867,"419-6",'potr.jed.'!D6:D867)</f>
        <v>7400</v>
      </c>
      <c r="E57" s="47">
        <f>SUMIF('potr.jed.'!A6:A867,"419-6",'potr.jed.'!E6:E867)</f>
        <v>557.7</v>
      </c>
      <c r="F57" s="47">
        <f>SUMIF('potr.jed.'!A6:A867,"419-6",'potr.jed.'!F6:F867)</f>
        <v>6231.72</v>
      </c>
      <c r="G57" s="48">
        <f t="shared" si="4"/>
        <v>84.21243243243244</v>
      </c>
    </row>
    <row r="58" spans="1:7" s="37" customFormat="1" ht="12.75">
      <c r="A58" s="45" t="s">
        <v>289</v>
      </c>
      <c r="B58" s="46" t="s">
        <v>89</v>
      </c>
      <c r="C58" s="47">
        <f>SUMIF('potr.jed.'!A6:A867,"419-8",'potr.jed.'!C6:C867)</f>
        <v>200</v>
      </c>
      <c r="D58" s="47">
        <f>SUMIF('potr.jed.'!A6:A867,"419-8",'potr.jed.'!D6:D867)</f>
        <v>200</v>
      </c>
      <c r="E58" s="47">
        <f>SUMIF('potr.jed.'!A6:A867,"419-8",'potr.jed.'!E6:E867)</f>
        <v>10</v>
      </c>
      <c r="F58" s="47">
        <f>SUMIF('potr.jed.'!A6:A867,"419-8",'potr.jed.'!F6:F867)</f>
        <v>136</v>
      </c>
      <c r="G58" s="48">
        <f t="shared" si="4"/>
        <v>68</v>
      </c>
    </row>
    <row r="59" spans="1:7" s="37" customFormat="1" ht="12.75">
      <c r="A59" s="45" t="s">
        <v>210</v>
      </c>
      <c r="B59" s="46" t="s">
        <v>214</v>
      </c>
      <c r="C59" s="47">
        <f>SUMIF('potr.jed.'!A6:A867,"419-9",'potr.jed.'!C6:C867)</f>
        <v>60650</v>
      </c>
      <c r="D59" s="47">
        <f>SUMIF('potr.jed.'!A6:A867,"419-9",'potr.jed.'!D6:D867)</f>
        <v>75880</v>
      </c>
      <c r="E59" s="47">
        <f>SUMIF('potr.jed.'!A6:A867,"419-9",'potr.jed.'!E6:E867)</f>
        <v>17796.14</v>
      </c>
      <c r="F59" s="47">
        <f>SUMIF('potr.jed.'!A6:A867,"419-9",'potr.jed.'!F6:F867)</f>
        <v>67233.54</v>
      </c>
      <c r="G59" s="48">
        <f t="shared" si="4"/>
        <v>88.60508697944121</v>
      </c>
    </row>
    <row r="60" spans="1:7" s="37" customFormat="1" ht="12.75">
      <c r="A60" s="42">
        <v>42</v>
      </c>
      <c r="B60" s="43" t="s">
        <v>47</v>
      </c>
      <c r="C60" s="44">
        <f>SUMIF('potr.jed.'!A6:A867,"42",'potr.jed.'!C6:C867)</f>
        <v>52500</v>
      </c>
      <c r="D60" s="44">
        <f>SUMIF('potr.jed.'!A6:A867,"42",'potr.jed.'!D6:D867)</f>
        <v>50700</v>
      </c>
      <c r="E60" s="44">
        <f>SUMIF('potr.jed.'!A6:A867,"42",'potr.jed.'!E6:E867)</f>
        <v>3940.91</v>
      </c>
      <c r="F60" s="44">
        <f>SUMIF('potr.jed.'!A6:A867,"42",'potr.jed.'!F6:F867)</f>
        <v>48392.41</v>
      </c>
      <c r="G60" s="40">
        <f t="shared" si="4"/>
        <v>95.44854043392506</v>
      </c>
    </row>
    <row r="61" spans="1:7" s="37" customFormat="1" ht="25.5">
      <c r="A61" s="42">
        <v>43</v>
      </c>
      <c r="B61" s="52" t="s">
        <v>48</v>
      </c>
      <c r="C61" s="44">
        <f>C62+C72</f>
        <v>1230675.8</v>
      </c>
      <c r="D61" s="44">
        <f>D62+D72</f>
        <v>1215925.8</v>
      </c>
      <c r="E61" s="44">
        <f>E62+E72</f>
        <v>66731.83</v>
      </c>
      <c r="F61" s="44">
        <f>F62+F72</f>
        <v>1158165.31</v>
      </c>
      <c r="G61" s="133">
        <f t="shared" si="4"/>
        <v>95.2496698400511</v>
      </c>
    </row>
    <row r="62" spans="1:7" ht="25.5">
      <c r="A62" s="42">
        <v>431</v>
      </c>
      <c r="B62" s="52" t="s">
        <v>48</v>
      </c>
      <c r="C62" s="44">
        <f>SUM(C63:C71)</f>
        <v>1070675.8</v>
      </c>
      <c r="D62" s="44">
        <f>SUM(D63:D71)</f>
        <v>1055925.8</v>
      </c>
      <c r="E62" s="44">
        <f>SUM(E63:E71)</f>
        <v>34231.83</v>
      </c>
      <c r="F62" s="44">
        <f>SUM(F63:F71)</f>
        <v>998165.3500000001</v>
      </c>
      <c r="G62" s="133">
        <f t="shared" si="4"/>
        <v>94.52987605757906</v>
      </c>
    </row>
    <row r="63" spans="1:7" ht="12.75">
      <c r="A63" s="50" t="s">
        <v>268</v>
      </c>
      <c r="B63" s="46" t="s">
        <v>269</v>
      </c>
      <c r="C63" s="47">
        <f>SUMIF('potr.jed.'!A6:A867,"431-1",'potr.jed.'!C6:C867)</f>
        <v>0</v>
      </c>
      <c r="D63" s="47">
        <f>SUMIF('potr.jed.'!A6:A867,"431-1",'potr.jed.'!D6:D867)</f>
        <v>0</v>
      </c>
      <c r="E63" s="47">
        <f>SUMIF('potr.jed.'!A6:A867,"431-1",'potr.jed.'!E6:E867)</f>
        <v>0</v>
      </c>
      <c r="F63" s="47">
        <f>SUMIF('potr.jed.'!A6:A867,"431-1",'potr.jed.'!F6:F867)</f>
        <v>0</v>
      </c>
      <c r="G63" s="47">
        <v>0</v>
      </c>
    </row>
    <row r="64" spans="1:7" ht="12.75">
      <c r="A64" s="50" t="s">
        <v>222</v>
      </c>
      <c r="B64" s="46" t="s">
        <v>223</v>
      </c>
      <c r="C64" s="47">
        <f>SUMIF('potr.jed.'!A6:A867,"431-2",'potr.jed.'!C6:C867)</f>
        <v>0</v>
      </c>
      <c r="D64" s="47">
        <f>SUMIF('potr.jed.'!A6:A867,"431-2",'potr.jed.'!D6:D867)</f>
        <v>0</v>
      </c>
      <c r="E64" s="47">
        <f>SUMIF('potr.jed.'!A6:A867,"431-2",'potr.jed.'!E6:E867)</f>
        <v>0</v>
      </c>
      <c r="F64" s="47">
        <f>SUMIF('potr.jed.'!A6:A867,"431-2",'potr.jed.'!F6:F867)</f>
        <v>0</v>
      </c>
      <c r="G64" s="47">
        <v>0</v>
      </c>
    </row>
    <row r="65" spans="1:7" ht="12.75">
      <c r="A65" s="50" t="s">
        <v>181</v>
      </c>
      <c r="B65" s="46" t="s">
        <v>70</v>
      </c>
      <c r="C65" s="47">
        <f>SUMIF('potr.jed.'!A6:A867,"431-3",'potr.jed.'!C6:C867)</f>
        <v>762500</v>
      </c>
      <c r="D65" s="47">
        <f>SUMIF('potr.jed.'!A6:A867,"431-3",'potr.jed.'!D6:D867)</f>
        <v>747500</v>
      </c>
      <c r="E65" s="47">
        <f>SUMIF('potr.jed.'!A6:A867,"431-3",'potr.jed.'!E6:E867)</f>
        <v>19568.43</v>
      </c>
      <c r="F65" s="47">
        <f>SUMIF('potr.jed.'!A6:A867,"431-3",'potr.jed.'!F6:F867)</f>
        <v>718237.89</v>
      </c>
      <c r="G65" s="48">
        <f aca="true" t="shared" si="5" ref="G65:G72">F65/D65*100</f>
        <v>96.0853364548495</v>
      </c>
    </row>
    <row r="66" spans="1:7" ht="12.75">
      <c r="A66" s="45" t="s">
        <v>182</v>
      </c>
      <c r="B66" s="46" t="s">
        <v>71</v>
      </c>
      <c r="C66" s="47">
        <f>SUMIF('potr.jed.'!A6:A867,"431-4",'potr.jed.'!C6:C867)</f>
        <v>22000</v>
      </c>
      <c r="D66" s="47">
        <f>SUMIF('potr.jed.'!A6:A867,"431-4",'potr.jed.'!D6:D867)</f>
        <v>22000</v>
      </c>
      <c r="E66" s="47">
        <f>SUMIF('potr.jed.'!A6:A867,"431-4",'potr.jed.'!E6:E867)</f>
        <v>0</v>
      </c>
      <c r="F66" s="47">
        <f>SUMIF('potr.jed.'!A6:A867,"431-4",'potr.jed.'!F6:F867)</f>
        <v>14500</v>
      </c>
      <c r="G66" s="48">
        <f t="shared" si="5"/>
        <v>65.9090909090909</v>
      </c>
    </row>
    <row r="67" spans="1:7" ht="25.5">
      <c r="A67" s="45" t="s">
        <v>183</v>
      </c>
      <c r="B67" s="53" t="s">
        <v>72</v>
      </c>
      <c r="C67" s="47">
        <f>SUMIF('potr.jed.'!A6:A867,"431-5",'potr.jed.'!C6:C867)</f>
        <v>129475.8</v>
      </c>
      <c r="D67" s="47">
        <f>SUMIF('potr.jed.'!A6:A867,"431-5",'potr.jed.'!D6:D867)</f>
        <v>129475.8</v>
      </c>
      <c r="E67" s="47">
        <f>SUMIF('potr.jed.'!A6:A867,"431-5",'potr.jed.'!E6:E867)</f>
        <v>9948.29</v>
      </c>
      <c r="F67" s="47">
        <f>SUMIF('potr.jed.'!A6:A867,"431-5",'potr.jed.'!F6:F867)</f>
        <v>128290.4</v>
      </c>
      <c r="G67" s="48">
        <f t="shared" si="5"/>
        <v>99.08446211570038</v>
      </c>
    </row>
    <row r="68" spans="1:7" ht="12.75">
      <c r="A68" s="45" t="s">
        <v>184</v>
      </c>
      <c r="B68" s="46" t="s">
        <v>73</v>
      </c>
      <c r="C68" s="47">
        <f>SUMIF('potr.jed.'!A6:A867,"431-6",'potr.jed.'!C6:C867)</f>
        <v>4000</v>
      </c>
      <c r="D68" s="47">
        <f>SUMIF('potr.jed.'!A6:A867,"431-6",'potr.jed.'!D6:D867)</f>
        <v>4000</v>
      </c>
      <c r="E68" s="47">
        <f>SUMIF('potr.jed.'!A6:A867,"431-6",'potr.jed.'!E6:E867)</f>
        <v>440</v>
      </c>
      <c r="F68" s="47">
        <f>SUMIF('potr.jed.'!A6:A867,"431-6",'potr.jed.'!F6:F867)</f>
        <v>3980</v>
      </c>
      <c r="G68" s="48">
        <f t="shared" si="5"/>
        <v>99.5</v>
      </c>
    </row>
    <row r="69" spans="1:7" ht="12.75">
      <c r="A69" s="45" t="s">
        <v>270</v>
      </c>
      <c r="B69" s="46" t="s">
        <v>271</v>
      </c>
      <c r="C69" s="47">
        <f>SUMIF('potr.jed.'!A6:A867,"431-7",'potr.jed.'!C6:C867)</f>
        <v>10000</v>
      </c>
      <c r="D69" s="47">
        <f>SUMIF('potr.jed.'!A6:A867,"431-7",'potr.jed.'!D6:D867)</f>
        <v>10000</v>
      </c>
      <c r="E69" s="47">
        <f>SUMIF('potr.jed.'!A6:A867,"431-7",'potr.jed.'!E6:E867)</f>
        <v>375.11</v>
      </c>
      <c r="F69" s="47">
        <f>SUMIF('potr.jed.'!A6:A867,"431-7",'potr.jed.'!F6:F867)</f>
        <v>2335.9</v>
      </c>
      <c r="G69" s="48">
        <f t="shared" si="5"/>
        <v>23.359</v>
      </c>
    </row>
    <row r="70" spans="1:7" s="37" customFormat="1" ht="12.75">
      <c r="A70" s="45" t="s">
        <v>185</v>
      </c>
      <c r="B70" s="46" t="s">
        <v>74</v>
      </c>
      <c r="C70" s="47">
        <f>SUMIF('potr.jed.'!A6:A867,"431-8",'potr.jed.'!C6:C867)</f>
        <v>59500</v>
      </c>
      <c r="D70" s="47">
        <f>SUMIF('potr.jed.'!A6:A867,"431-8",'potr.jed.'!D6:D867)</f>
        <v>59150</v>
      </c>
      <c r="E70" s="47">
        <f>SUMIF('potr.jed.'!A6:A867,"431-8",'potr.jed.'!E6:E867)</f>
        <v>3000</v>
      </c>
      <c r="F70" s="47">
        <f>SUMIF('potr.jed.'!A6:A867,"431-8",'potr.jed.'!F6:F867)</f>
        <v>51437.85</v>
      </c>
      <c r="G70" s="48">
        <f t="shared" si="5"/>
        <v>86.96170752324598</v>
      </c>
    </row>
    <row r="71" spans="1:7" ht="12.75">
      <c r="A71" s="45" t="s">
        <v>186</v>
      </c>
      <c r="B71" s="46" t="s">
        <v>75</v>
      </c>
      <c r="C71" s="47">
        <f>SUMIF('potr.jed.'!A6:A867,"431-9",'potr.jed.'!C6:C867)</f>
        <v>83200</v>
      </c>
      <c r="D71" s="47">
        <f>SUMIF('potr.jed.'!A6:A867,"431-9",'potr.jed.'!D6:D867)</f>
        <v>83800</v>
      </c>
      <c r="E71" s="47">
        <f>SUMIF('potr.jed.'!A6:A867,"431-9",'potr.jed.'!E6:E867)</f>
        <v>900</v>
      </c>
      <c r="F71" s="47">
        <f>SUMIF('potr.jed.'!A6:A867,"431-9",'potr.jed.'!F6:F867)</f>
        <v>79383.31</v>
      </c>
      <c r="G71" s="48">
        <f t="shared" si="5"/>
        <v>94.72948687350835</v>
      </c>
    </row>
    <row r="72" spans="1:7" ht="12.75">
      <c r="A72" s="42">
        <v>432</v>
      </c>
      <c r="B72" s="43" t="s">
        <v>49</v>
      </c>
      <c r="C72" s="44">
        <f>SUM(C73:C75)</f>
        <v>160000</v>
      </c>
      <c r="D72" s="44">
        <f>SUM(D73:D75)</f>
        <v>160000</v>
      </c>
      <c r="E72" s="44">
        <f>SUM(E73:E75)</f>
        <v>32500</v>
      </c>
      <c r="F72" s="44">
        <f>SUM(F73:F75)</f>
        <v>159999.96</v>
      </c>
      <c r="G72" s="40">
        <f t="shared" si="5"/>
        <v>99.99997499999999</v>
      </c>
    </row>
    <row r="73" spans="1:7" ht="12.75">
      <c r="A73" s="45" t="s">
        <v>187</v>
      </c>
      <c r="B73" s="46" t="s">
        <v>76</v>
      </c>
      <c r="C73" s="47">
        <f>SUMIF('potr.jed.'!A6:A867,"432-4",'potr.jed.'!C6:C867)</f>
        <v>0</v>
      </c>
      <c r="D73" s="47">
        <f>SUMIF('potr.jed.'!A6:A867,"432-4",'potr.jed.'!D6:D867)</f>
        <v>0</v>
      </c>
      <c r="E73" s="47">
        <f>SUMIF('potr.jed.'!A6:A867,"432-4",'potr.jed.'!E6:E867)</f>
        <v>0</v>
      </c>
      <c r="F73" s="47">
        <f>SUMIF('potr.jed.'!A6:A867,"432-4",'potr.jed.'!F6:F867)</f>
        <v>0</v>
      </c>
      <c r="G73" s="47">
        <v>0</v>
      </c>
    </row>
    <row r="74" spans="1:7" s="37" customFormat="1" ht="12.75">
      <c r="A74" s="45" t="s">
        <v>188</v>
      </c>
      <c r="B74" s="46" t="s">
        <v>77</v>
      </c>
      <c r="C74" s="47">
        <f>SUMIF('potr.jed.'!A6:A867,"432-5",'potr.jed.'!C6:C867)</f>
        <v>0</v>
      </c>
      <c r="D74" s="47">
        <f>SUMIF('potr.jed.'!A6:A867,"432-5",'potr.jed.'!D6:D867)</f>
        <v>0</v>
      </c>
      <c r="E74" s="47">
        <f>SUMIF('potr.jed.'!A6:A867,"432-5",'potr.jed.'!E6:E867)</f>
        <v>0</v>
      </c>
      <c r="F74" s="47">
        <f>SUMIF('potr.jed.'!A6:A867,"432-5",'potr.jed.'!F6:F867)</f>
        <v>0</v>
      </c>
      <c r="G74" s="47">
        <v>0</v>
      </c>
    </row>
    <row r="75" spans="1:7" s="37" customFormat="1" ht="12.75">
      <c r="A75" s="45" t="s">
        <v>189</v>
      </c>
      <c r="B75" s="46" t="s">
        <v>78</v>
      </c>
      <c r="C75" s="47">
        <f>SUMIF('potr.jed.'!A6:A867,"432-6",'potr.jed.'!C6:C867)</f>
        <v>160000</v>
      </c>
      <c r="D75" s="47">
        <f>SUMIF('potr.jed.'!A6:A867,"432-6",'potr.jed.'!D6:D867)</f>
        <v>160000</v>
      </c>
      <c r="E75" s="47">
        <f>SUMIF('potr.jed.'!A6:A867,"432-6",'potr.jed.'!E6:E867)</f>
        <v>32500</v>
      </c>
      <c r="F75" s="47">
        <f>SUMIF('potr.jed.'!A6:A867,"432-6",'potr.jed.'!F6:F867)</f>
        <v>159999.96</v>
      </c>
      <c r="G75" s="48">
        <f>F75/D75*100</f>
        <v>99.99997499999999</v>
      </c>
    </row>
    <row r="76" spans="1:7" ht="12.75">
      <c r="A76" s="42" t="s">
        <v>200</v>
      </c>
      <c r="B76" s="43" t="s">
        <v>50</v>
      </c>
      <c r="C76" s="44">
        <f>C77</f>
        <v>3802000</v>
      </c>
      <c r="D76" s="44">
        <f>D77</f>
        <v>3802000</v>
      </c>
      <c r="E76" s="44">
        <f>E77</f>
        <v>628723.67</v>
      </c>
      <c r="F76" s="44">
        <f>F77</f>
        <v>2945483.5100000002</v>
      </c>
      <c r="G76" s="40">
        <f>F76/D76*100</f>
        <v>77.47194923724356</v>
      </c>
    </row>
    <row r="77" spans="1:7" ht="12.75">
      <c r="A77" s="42">
        <v>441</v>
      </c>
      <c r="B77" s="43" t="s">
        <v>50</v>
      </c>
      <c r="C77" s="44">
        <f>SUM(C78:C84)</f>
        <v>3802000</v>
      </c>
      <c r="D77" s="44">
        <f>SUM(D78:D84)</f>
        <v>3802000</v>
      </c>
      <c r="E77" s="44">
        <f>SUM(E78:E84)</f>
        <v>628723.67</v>
      </c>
      <c r="F77" s="44">
        <f>SUM(F78:F84)</f>
        <v>2945483.5100000002</v>
      </c>
      <c r="G77" s="40">
        <f>F77/D77*100</f>
        <v>77.47194923724356</v>
      </c>
    </row>
    <row r="78" spans="1:7" ht="12.75">
      <c r="A78" s="50" t="s">
        <v>272</v>
      </c>
      <c r="B78" s="46" t="s">
        <v>273</v>
      </c>
      <c r="C78" s="54">
        <f>SUMIF('potr.jed.'!A6:A867,"441-1",'potr.jed.'!C6:C867)</f>
        <v>0</v>
      </c>
      <c r="D78" s="54">
        <f>SUMIF('potr.jed.'!A6:A867,"441-1",'potr.jed.'!D6:D867)</f>
        <v>0</v>
      </c>
      <c r="E78" s="54">
        <f>SUMIF('potr.jed.'!A6:A867,"441-1",'potr.jed.'!E6:E867)</f>
        <v>0</v>
      </c>
      <c r="F78" s="54">
        <f>SUMIF('potr.jed.'!A6:A867,"441-1",'potr.jed.'!F6:F867)</f>
        <v>0</v>
      </c>
      <c r="G78" s="54">
        <v>0</v>
      </c>
    </row>
    <row r="79" spans="1:7" ht="12.75">
      <c r="A79" s="45" t="s">
        <v>190</v>
      </c>
      <c r="B79" s="46" t="s">
        <v>51</v>
      </c>
      <c r="C79" s="47">
        <f>SUMIF('potr.jed.'!A6:A867,"441-2",'potr.jed.'!C6:C867)</f>
        <v>150000</v>
      </c>
      <c r="D79" s="47">
        <f>SUMIF('potr.jed.'!A6:A867,"441-2",'potr.jed.'!D6:D867)</f>
        <v>153100</v>
      </c>
      <c r="E79" s="47">
        <f>SUMIF('potr.jed.'!A6:A867,"441-2",'potr.jed.'!E6:E867)</f>
        <v>27425.16</v>
      </c>
      <c r="F79" s="47">
        <f>SUMIF('potr.jed.'!A6:A867,"441-2",'potr.jed.'!F6:F867)</f>
        <v>111423.67</v>
      </c>
      <c r="G79" s="48">
        <f>F79/D79*100</f>
        <v>72.778360548661</v>
      </c>
    </row>
    <row r="80" spans="1:7" ht="12.75">
      <c r="A80" s="45" t="s">
        <v>191</v>
      </c>
      <c r="B80" s="46" t="s">
        <v>52</v>
      </c>
      <c r="C80" s="47">
        <f>SUMIF('potr.jed.'!A6:A867,"441-3",'potr.jed.'!C6:C867)</f>
        <v>720000</v>
      </c>
      <c r="D80" s="47">
        <f>SUMIF('potr.jed.'!A6:A867,"441-3",'potr.jed.'!D6:D867)</f>
        <v>700050</v>
      </c>
      <c r="E80" s="47">
        <f>SUMIF('potr.jed.'!A6:A867,"441-3",'potr.jed.'!E6:E867)</f>
        <v>0</v>
      </c>
      <c r="F80" s="47">
        <f>SUMIF('potr.jed.'!A6:A867,"441-3",'potr.jed.'!F6:F867)</f>
        <v>441907.1</v>
      </c>
      <c r="G80" s="48">
        <f>F80/D80*100</f>
        <v>63.12507678022998</v>
      </c>
    </row>
    <row r="81" spans="1:7" ht="12.75">
      <c r="A81" s="45" t="s">
        <v>192</v>
      </c>
      <c r="B81" s="46" t="s">
        <v>53</v>
      </c>
      <c r="C81" s="47">
        <f>SUMIF('potr.jed.'!A6:A867,"441-4",'potr.jed.'!C6:C867)</f>
        <v>0</v>
      </c>
      <c r="D81" s="47">
        <f>SUMIF('potr.jed.'!A6:A867,"441-4",'potr.jed.'!D6:D867)</f>
        <v>0</v>
      </c>
      <c r="E81" s="47">
        <f>SUMIF('potr.jed.'!A6:A867,"441-4",'potr.jed.'!E6:E867)</f>
        <v>0</v>
      </c>
      <c r="F81" s="47">
        <f>SUMIF('potr.jed.'!A6:A867,"441-4",'potr.jed.'!F6:F867)</f>
        <v>0</v>
      </c>
      <c r="G81" s="47">
        <v>0</v>
      </c>
    </row>
    <row r="82" spans="1:7" ht="12.75">
      <c r="A82" s="45" t="s">
        <v>193</v>
      </c>
      <c r="B82" s="46" t="s">
        <v>54</v>
      </c>
      <c r="C82" s="47">
        <f>SUMIF('potr.jed.'!A6:A867,"441-5",'potr.jed.'!C6:C867)</f>
        <v>40000</v>
      </c>
      <c r="D82" s="47">
        <f>SUMIF('potr.jed.'!A6:A867,"441-5",'potr.jed.'!D6:D867)</f>
        <v>68600</v>
      </c>
      <c r="E82" s="47">
        <f>SUMIF('potr.jed.'!A6:A867,"441-5",'potr.jed.'!E6:E867)</f>
        <v>429.6</v>
      </c>
      <c r="F82" s="47">
        <f>SUMIF('potr.jed.'!A6:A867,"441-5",'potr.jed.'!F6:F867)</f>
        <v>68577.88</v>
      </c>
      <c r="G82" s="48">
        <f>F82/D82*100</f>
        <v>99.96775510204083</v>
      </c>
    </row>
    <row r="83" spans="1:7" s="37" customFormat="1" ht="12.75">
      <c r="A83" s="45" t="s">
        <v>194</v>
      </c>
      <c r="B83" s="46" t="s">
        <v>55</v>
      </c>
      <c r="C83" s="47">
        <f>SUMIF('potr.jed.'!A6:A867,"441-6",'potr.jed.'!C6:C867)</f>
        <v>2717000</v>
      </c>
      <c r="D83" s="47">
        <f>SUMIF('potr.jed.'!A6:A867,"441-6",'potr.jed.'!D6:D867)</f>
        <v>2704200</v>
      </c>
      <c r="E83" s="47">
        <f>SUMIF('potr.jed.'!A6:A867,"441-6",'potr.jed.'!E6:E867)</f>
        <v>600868.91</v>
      </c>
      <c r="F83" s="47">
        <f>SUMIF('potr.jed.'!A6:A867,"441-6",'potr.jed.'!F6:F867)</f>
        <v>2206726.91</v>
      </c>
      <c r="G83" s="48">
        <f>F83/D83*100</f>
        <v>81.60368722727608</v>
      </c>
    </row>
    <row r="84" spans="1:7" s="37" customFormat="1" ht="12.75">
      <c r="A84" s="45" t="s">
        <v>195</v>
      </c>
      <c r="B84" s="46" t="s">
        <v>56</v>
      </c>
      <c r="C84" s="47">
        <f>SUMIF('potr.jed.'!A6:A867,"441-9",'potr.jed.'!C6:C867)</f>
        <v>175000</v>
      </c>
      <c r="D84" s="47">
        <f>SUMIF('potr.jed.'!A6:A867,"441-9",'potr.jed.'!D6:D867)</f>
        <v>176050</v>
      </c>
      <c r="E84" s="47">
        <f>SUMIF('potr.jed.'!A6:A867,"441-9",'potr.jed.'!E6:E867)</f>
        <v>0</v>
      </c>
      <c r="F84" s="47">
        <f>SUMIF('potr.jed.'!A6:A867,"441-9",'potr.jed.'!F6:F867)</f>
        <v>116847.95</v>
      </c>
      <c r="G84" s="48">
        <f>F84/D84*100</f>
        <v>66.37202499289975</v>
      </c>
    </row>
    <row r="85" spans="1:7" s="37" customFormat="1" ht="12.75">
      <c r="A85" s="42" t="s">
        <v>201</v>
      </c>
      <c r="B85" s="43" t="s">
        <v>57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</row>
    <row r="86" spans="1:7" s="37" customFormat="1" ht="12.75">
      <c r="A86" s="42">
        <v>451</v>
      </c>
      <c r="B86" s="43" t="s">
        <v>57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</row>
    <row r="87" spans="1:7" s="37" customFormat="1" ht="12.75">
      <c r="A87" s="45" t="s">
        <v>215</v>
      </c>
      <c r="B87" s="46" t="s">
        <v>218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</row>
    <row r="88" spans="1:7" s="37" customFormat="1" ht="12.75">
      <c r="A88" s="45" t="s">
        <v>216</v>
      </c>
      <c r="B88" s="46" t="s">
        <v>219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</row>
    <row r="89" spans="1:7" s="37" customFormat="1" ht="12.75">
      <c r="A89" s="45" t="s">
        <v>217</v>
      </c>
      <c r="B89" s="46" t="s">
        <v>220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</row>
    <row r="90" spans="1:7" ht="12.75">
      <c r="A90" s="42" t="s">
        <v>202</v>
      </c>
      <c r="B90" s="43" t="s">
        <v>58</v>
      </c>
      <c r="C90" s="44">
        <f>C91+C94+C97</f>
        <v>1390314.69</v>
      </c>
      <c r="D90" s="44">
        <f>D91+D94+D97</f>
        <v>1378714.69</v>
      </c>
      <c r="E90" s="44">
        <f>E91+E94+E97</f>
        <v>54035.520000000004</v>
      </c>
      <c r="F90" s="44">
        <f>F91+F94+F97</f>
        <v>1376055.35</v>
      </c>
      <c r="G90" s="40">
        <f>F90/D90*100</f>
        <v>99.80711455246771</v>
      </c>
    </row>
    <row r="91" spans="1:7" ht="12.75">
      <c r="A91" s="42">
        <v>461</v>
      </c>
      <c r="B91" s="43" t="s">
        <v>59</v>
      </c>
      <c r="C91" s="44">
        <f>C92+C93</f>
        <v>410314.69</v>
      </c>
      <c r="D91" s="44">
        <f>D92+D93</f>
        <v>410314.69</v>
      </c>
      <c r="E91" s="44">
        <f>E92+E93</f>
        <v>34977.66</v>
      </c>
      <c r="F91" s="44">
        <f>F92+F93</f>
        <v>410314.69</v>
      </c>
      <c r="G91" s="40">
        <f>F91/D91*100</f>
        <v>100</v>
      </c>
    </row>
    <row r="92" spans="1:7" s="37" customFormat="1" ht="12.75">
      <c r="A92" s="45" t="s">
        <v>196</v>
      </c>
      <c r="B92" s="46" t="s">
        <v>60</v>
      </c>
      <c r="C92" s="47">
        <f>SUMIF('potr.jed.'!A6:A867,"461-1",'potr.jed.'!C6:C867)</f>
        <v>410314.69</v>
      </c>
      <c r="D92" s="47">
        <f>SUMIF('potr.jed.'!A6:A867,"461-1",'potr.jed.'!D6:D867)</f>
        <v>410314.69</v>
      </c>
      <c r="E92" s="47">
        <f>SUMIF('potr.jed.'!A6:A867,"461-1",'potr.jed.'!E6:E867)</f>
        <v>34977.66</v>
      </c>
      <c r="F92" s="47">
        <f>SUMIF('potr.jed.'!A6:A867,"461-1",'potr.jed.'!F6:F867)</f>
        <v>410314.69</v>
      </c>
      <c r="G92" s="48">
        <f>F92/D92*100</f>
        <v>100</v>
      </c>
    </row>
    <row r="93" spans="1:7" ht="12.75">
      <c r="A93" s="45" t="s">
        <v>197</v>
      </c>
      <c r="B93" s="46" t="s">
        <v>61</v>
      </c>
      <c r="C93" s="47">
        <f>SUMIF('potr.jed.'!A6:A867,"461-2",'potr.jed.'!C6:C867)</f>
        <v>0</v>
      </c>
      <c r="D93" s="47">
        <v>0</v>
      </c>
      <c r="E93" s="47">
        <f>SUMIF('potr.jed.'!A6:A867,"461-2",'potr.jed.'!E6:E867)</f>
        <v>0</v>
      </c>
      <c r="F93" s="47">
        <f>SUMIF('potr.jed.'!A6:A867,"461-2",'potr.jed.'!F6:F867)</f>
        <v>0</v>
      </c>
      <c r="G93" s="47">
        <v>0</v>
      </c>
    </row>
    <row r="94" spans="1:7" ht="12.75">
      <c r="A94" s="42">
        <v>462</v>
      </c>
      <c r="B94" s="43" t="s">
        <v>62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</row>
    <row r="95" spans="1:7" s="37" customFormat="1" ht="12.75">
      <c r="A95" s="45" t="s">
        <v>198</v>
      </c>
      <c r="B95" s="46" t="s">
        <v>63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</row>
    <row r="96" spans="1:7" s="37" customFormat="1" ht="12.75">
      <c r="A96" s="45" t="s">
        <v>199</v>
      </c>
      <c r="B96" s="46" t="s">
        <v>64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</row>
    <row r="97" spans="1:7" s="37" customFormat="1" ht="12.75">
      <c r="A97" s="42">
        <v>463</v>
      </c>
      <c r="B97" s="43" t="s">
        <v>65</v>
      </c>
      <c r="C97" s="44">
        <f>+C98</f>
        <v>980000</v>
      </c>
      <c r="D97" s="44">
        <f>+D98</f>
        <v>968400</v>
      </c>
      <c r="E97" s="44">
        <f>+E98</f>
        <v>19057.86</v>
      </c>
      <c r="F97" s="44">
        <f>+F98</f>
        <v>965740.66</v>
      </c>
      <c r="G97" s="40">
        <f>F97/D97*100</f>
        <v>99.72538826931022</v>
      </c>
    </row>
    <row r="98" spans="1:7" ht="12.75">
      <c r="A98" s="50" t="s">
        <v>221</v>
      </c>
      <c r="B98" s="46" t="s">
        <v>65</v>
      </c>
      <c r="C98" s="47">
        <f>SUMIF('potr.jed.'!A6:A867,"463-0",'potr.jed.'!C6:C867)</f>
        <v>980000</v>
      </c>
      <c r="D98" s="47">
        <f>SUMIF('potr.jed.'!A6:A867,"463-0",'potr.jed.'!D6:D867)</f>
        <v>968400</v>
      </c>
      <c r="E98" s="47">
        <f>SUMIF('potr.jed.'!A6:A867,"463-0",'potr.jed.'!E6:E867)</f>
        <v>19057.86</v>
      </c>
      <c r="F98" s="47">
        <f>SUMIF('potr.jed.'!A6:A867,"463-0",'potr.jed.'!F6:F867)</f>
        <v>965740.66</v>
      </c>
      <c r="G98" s="48">
        <f>F98/D98*100</f>
        <v>99.72538826931022</v>
      </c>
    </row>
    <row r="99" spans="1:7" ht="12.75">
      <c r="A99" s="42" t="s">
        <v>203</v>
      </c>
      <c r="B99" s="43" t="s">
        <v>66</v>
      </c>
      <c r="C99" s="44">
        <f>SUM(C100:C102)</f>
        <v>75000</v>
      </c>
      <c r="D99" s="44">
        <f>SUM(D100:D102)</f>
        <v>75000</v>
      </c>
      <c r="E99" s="44">
        <f>SUM(E100:E102)</f>
        <v>10643.6</v>
      </c>
      <c r="F99" s="44">
        <f>SUM(F100:F102)</f>
        <v>67435.54999999999</v>
      </c>
      <c r="G99" s="40">
        <f>F99/D99*100</f>
        <v>89.91406666666664</v>
      </c>
    </row>
    <row r="100" spans="1:7" ht="12.75">
      <c r="A100" s="55">
        <v>471</v>
      </c>
      <c r="B100" s="46" t="s">
        <v>67</v>
      </c>
      <c r="C100" s="47">
        <f>SUMIF('potr.jed.'!A6:A867,"471",'potr.jed.'!C6:C867)</f>
        <v>35000</v>
      </c>
      <c r="D100" s="47">
        <f>SUMIF('potr.jed.'!A6:A867,"471",'potr.jed.'!D6:D867)</f>
        <v>35000</v>
      </c>
      <c r="E100" s="47">
        <f>SUMIF('potr.jed.'!A6:A867,"471",'potr.jed.'!E6:E867)</f>
        <v>10643.6</v>
      </c>
      <c r="F100" s="47">
        <f>SUMIF('potr.jed.'!A6:A867,"471",'potr.jed.'!F6:F867)</f>
        <v>27933.6</v>
      </c>
      <c r="G100" s="48">
        <f>F100/D100*100</f>
        <v>79.81028571428571</v>
      </c>
    </row>
    <row r="101" spans="1:7" ht="12.75">
      <c r="A101" s="55">
        <v>472</v>
      </c>
      <c r="B101" s="46" t="s">
        <v>68</v>
      </c>
      <c r="C101" s="47">
        <f>SUMIF('potr.jed.'!A6:A867,"472",'potr.jed.'!C6:C867)</f>
        <v>40000</v>
      </c>
      <c r="D101" s="47">
        <f>SUMIF('potr.jed.'!A6:A867,"472",'potr.jed.'!D6:D867)</f>
        <v>40000</v>
      </c>
      <c r="E101" s="47">
        <f>SUMIF('potr.jed.'!A6:A867,"472",'potr.jed.'!E6:E867)</f>
        <v>0</v>
      </c>
      <c r="F101" s="47">
        <f>SUMIF('potr.jed.'!A6:A867,"472",'potr.jed.'!F6:F867)</f>
        <v>39501.95</v>
      </c>
      <c r="G101" s="48">
        <f>F101/D101*100</f>
        <v>98.754875</v>
      </c>
    </row>
    <row r="102" spans="1:7" ht="13.5" thickBot="1">
      <c r="A102" s="56">
        <v>473</v>
      </c>
      <c r="B102" s="57" t="s">
        <v>69</v>
      </c>
      <c r="C102" s="58">
        <f>SUMIF('potr.jed.'!A6:A867,"473",'potr.jed.'!C6:C867)</f>
        <v>0</v>
      </c>
      <c r="D102" s="58">
        <f>SUMIF('potr.jed.'!B6:B867,"473",'potr.jed.'!E6:E867)</f>
        <v>0</v>
      </c>
      <c r="E102" s="58">
        <f>SUMIF('potr.jed.'!A6:A867,"473",'potr.jed.'!E6:E867)</f>
        <v>0</v>
      </c>
      <c r="F102" s="58">
        <f>SUMIF('potr.jed.'!A6:A867,"473",'potr.jed.'!F6:F867)</f>
        <v>0</v>
      </c>
      <c r="G102" s="59">
        <v>0</v>
      </c>
    </row>
    <row r="103" spans="1:8" ht="13.5" thickTop="1">
      <c r="A103" s="60"/>
      <c r="B103" s="61" t="s">
        <v>204</v>
      </c>
      <c r="C103" s="62">
        <f>C99+C90+C76+C61+C60+C7</f>
        <v>8800000</v>
      </c>
      <c r="D103" s="62">
        <f>D99+D90+D76+D61+D60+D7</f>
        <v>8800000</v>
      </c>
      <c r="E103" s="62">
        <f>E99+E90+E76+E61+E60+E7</f>
        <v>999553.63</v>
      </c>
      <c r="F103" s="62">
        <f>F99+F90+F76+F61+F60+F7</f>
        <v>7762986.91</v>
      </c>
      <c r="G103" s="40">
        <f>F103/D103*100</f>
        <v>88.21576034090909</v>
      </c>
      <c r="H103" s="27"/>
    </row>
    <row r="104" spans="3:8" ht="12.75">
      <c r="C104" s="27"/>
      <c r="D104" s="27"/>
      <c r="E104" s="27"/>
      <c r="F104" s="27"/>
      <c r="H104" s="27"/>
    </row>
    <row r="106" spans="1:6" ht="12.75">
      <c r="A106" s="63" t="s">
        <v>276</v>
      </c>
      <c r="B106" s="63"/>
      <c r="C106" s="63"/>
      <c r="D106" s="63"/>
      <c r="F106" s="27"/>
    </row>
    <row r="107" spans="1:4" ht="12.75">
      <c r="A107" s="63"/>
      <c r="B107" s="63"/>
      <c r="C107" s="63"/>
      <c r="D107" s="63"/>
    </row>
    <row r="108" spans="1:4" ht="38.25">
      <c r="A108" s="63"/>
      <c r="B108" s="64" t="s">
        <v>277</v>
      </c>
      <c r="C108" s="65" t="s">
        <v>409</v>
      </c>
      <c r="D108" s="130"/>
    </row>
    <row r="109" spans="1:4" ht="12.75">
      <c r="A109" s="63"/>
      <c r="B109" s="66" t="s">
        <v>4</v>
      </c>
      <c r="C109" s="67">
        <v>19057.86</v>
      </c>
      <c r="D109" s="131"/>
    </row>
    <row r="110" spans="1:4" ht="12.75">
      <c r="A110" s="63"/>
      <c r="B110" s="68" t="s">
        <v>280</v>
      </c>
      <c r="C110" s="69"/>
      <c r="D110" s="132"/>
    </row>
    <row r="111" spans="1:4" ht="12.75">
      <c r="A111" s="63"/>
      <c r="B111" s="68" t="s">
        <v>281</v>
      </c>
      <c r="C111" s="69"/>
      <c r="D111" s="132"/>
    </row>
    <row r="112" spans="1:4" ht="12.75">
      <c r="A112" s="63"/>
      <c r="B112" s="68" t="s">
        <v>282</v>
      </c>
      <c r="C112" s="69"/>
      <c r="D112" s="132"/>
    </row>
    <row r="113" spans="1:4" ht="12.75">
      <c r="A113" s="63"/>
      <c r="B113" s="68" t="s">
        <v>283</v>
      </c>
      <c r="C113" s="69"/>
      <c r="D113" s="132"/>
    </row>
    <row r="114" spans="1:4" ht="12.75">
      <c r="A114" s="63"/>
      <c r="B114" s="68" t="s">
        <v>284</v>
      </c>
      <c r="C114" s="69"/>
      <c r="D114" s="132"/>
    </row>
    <row r="115" spans="1:4" ht="12.75">
      <c r="A115" s="63"/>
      <c r="B115" s="66" t="s">
        <v>10</v>
      </c>
      <c r="C115" s="69"/>
      <c r="D115" s="132"/>
    </row>
    <row r="116" spans="1:4" ht="12.75">
      <c r="A116" s="63"/>
      <c r="B116" s="66" t="s">
        <v>18</v>
      </c>
      <c r="C116" s="67"/>
      <c r="D116" s="131"/>
    </row>
    <row r="117" spans="1:4" ht="12.75">
      <c r="A117" s="63"/>
      <c r="B117" s="66" t="s">
        <v>24</v>
      </c>
      <c r="C117" s="67"/>
      <c r="D117" s="131"/>
    </row>
    <row r="118" spans="1:4" ht="12.75">
      <c r="A118" s="63"/>
      <c r="B118" s="66" t="s">
        <v>34</v>
      </c>
      <c r="C118" s="67"/>
      <c r="D118" s="131"/>
    </row>
    <row r="119" spans="1:4" ht="12.75">
      <c r="A119" s="63"/>
      <c r="B119" s="66" t="s">
        <v>38</v>
      </c>
      <c r="C119" s="69"/>
      <c r="D119" s="132"/>
    </row>
    <row r="120" spans="1:4" ht="12.75">
      <c r="A120" s="63"/>
      <c r="B120" s="66" t="s">
        <v>41</v>
      </c>
      <c r="C120" s="67"/>
      <c r="D120" s="131"/>
    </row>
    <row r="121" spans="1:4" ht="12.75">
      <c r="A121" s="63"/>
      <c r="B121" s="66" t="s">
        <v>45</v>
      </c>
      <c r="C121" s="69"/>
      <c r="D121" s="132"/>
    </row>
    <row r="122" spans="1:4" ht="12.75">
      <c r="A122" s="63"/>
      <c r="B122" s="66" t="s">
        <v>46</v>
      </c>
      <c r="C122" s="67"/>
      <c r="D122" s="131"/>
    </row>
    <row r="123" spans="1:4" ht="12.75">
      <c r="A123" s="63"/>
      <c r="B123" s="46" t="s">
        <v>286</v>
      </c>
      <c r="C123" s="69"/>
      <c r="D123" s="132"/>
    </row>
    <row r="124" spans="1:4" ht="12.75">
      <c r="A124" s="63"/>
      <c r="B124" s="66" t="s">
        <v>47</v>
      </c>
      <c r="C124" s="69"/>
      <c r="D124" s="132"/>
    </row>
    <row r="125" spans="1:4" ht="25.5">
      <c r="A125" s="63"/>
      <c r="B125" s="52" t="s">
        <v>48</v>
      </c>
      <c r="C125" s="69"/>
      <c r="D125" s="132"/>
    </row>
    <row r="126" spans="1:4" ht="12.75">
      <c r="A126" s="63"/>
      <c r="B126" s="66" t="s">
        <v>49</v>
      </c>
      <c r="C126" s="67"/>
      <c r="D126" s="131"/>
    </row>
    <row r="127" spans="1:4" ht="12.75">
      <c r="A127" s="63"/>
      <c r="B127" s="66" t="s">
        <v>50</v>
      </c>
      <c r="C127" s="67"/>
      <c r="D127" s="131"/>
    </row>
    <row r="128" spans="1:4" ht="12.75">
      <c r="A128" s="63"/>
      <c r="B128" s="66" t="s">
        <v>57</v>
      </c>
      <c r="C128" s="69"/>
      <c r="D128" s="132"/>
    </row>
    <row r="129" spans="1:4" ht="12.75">
      <c r="A129" s="63"/>
      <c r="B129" s="66" t="s">
        <v>58</v>
      </c>
      <c r="C129" s="69"/>
      <c r="D129" s="132"/>
    </row>
    <row r="131" spans="3:6" ht="12.75">
      <c r="C131" s="137" t="s">
        <v>336</v>
      </c>
      <c r="D131" s="137"/>
      <c r="E131" s="137"/>
      <c r="F131" s="137"/>
    </row>
  </sheetData>
  <sheetProtection/>
  <mergeCells count="3">
    <mergeCell ref="A4:G4"/>
    <mergeCell ref="E2:F2"/>
    <mergeCell ref="C131:F131"/>
  </mergeCells>
  <printOptions/>
  <pageMargins left="0.7" right="0.7" top="0.75" bottom="0.75" header="0.3" footer="0.3"/>
  <pageSetup fitToHeight="0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69"/>
  <sheetViews>
    <sheetView zoomScale="90" zoomScaleNormal="90" zoomScalePageLayoutView="0" workbookViewId="0" topLeftCell="A1">
      <selection activeCell="E2" sqref="E2:F2"/>
    </sheetView>
  </sheetViews>
  <sheetFormatPr defaultColWidth="9.140625" defaultRowHeight="15"/>
  <cols>
    <col min="1" max="1" width="9.00390625" style="29" customWidth="1"/>
    <col min="2" max="2" width="40.00390625" style="29" customWidth="1"/>
    <col min="3" max="3" width="11.140625" style="29" customWidth="1"/>
    <col min="4" max="4" width="12.28125" style="29" bestFit="1" customWidth="1"/>
    <col min="5" max="5" width="10.421875" style="29" bestFit="1" customWidth="1"/>
    <col min="6" max="6" width="11.421875" style="29" bestFit="1" customWidth="1"/>
    <col min="7" max="7" width="9.140625" style="29" customWidth="1"/>
    <col min="8" max="16384" width="9.140625" style="29" customWidth="1"/>
  </cols>
  <sheetData>
    <row r="1" ht="13.5" thickBot="1"/>
    <row r="2" spans="5:6" ht="13.5" thickBot="1">
      <c r="E2" s="143" t="s">
        <v>285</v>
      </c>
      <c r="F2" s="144"/>
    </row>
    <row r="4" spans="1:7" ht="12.75">
      <c r="A4" s="145" t="s">
        <v>293</v>
      </c>
      <c r="B4" s="145" t="s">
        <v>293</v>
      </c>
      <c r="C4" s="145" t="s">
        <v>293</v>
      </c>
      <c r="D4" s="145"/>
      <c r="E4" s="145" t="s">
        <v>293</v>
      </c>
      <c r="F4" s="145" t="s">
        <v>293</v>
      </c>
      <c r="G4" s="145" t="s">
        <v>293</v>
      </c>
    </row>
    <row r="5" spans="1:7" ht="63.75">
      <c r="A5" s="30" t="s">
        <v>0</v>
      </c>
      <c r="B5" s="30" t="s">
        <v>1</v>
      </c>
      <c r="C5" s="30" t="s">
        <v>294</v>
      </c>
      <c r="D5" s="30" t="s">
        <v>394</v>
      </c>
      <c r="E5" s="30" t="s">
        <v>395</v>
      </c>
      <c r="F5" s="30" t="s">
        <v>406</v>
      </c>
      <c r="G5" s="30" t="s">
        <v>337</v>
      </c>
    </row>
    <row r="6" spans="1:7" ht="12.75">
      <c r="A6" s="31" t="s">
        <v>295</v>
      </c>
      <c r="B6" s="32" t="s">
        <v>3</v>
      </c>
      <c r="C6" s="33">
        <v>182550</v>
      </c>
      <c r="D6" s="33">
        <v>198750</v>
      </c>
      <c r="E6" s="33">
        <v>13118</v>
      </c>
      <c r="F6" s="33">
        <v>183350.85</v>
      </c>
      <c r="G6" s="33">
        <f aca="true" t="shared" si="0" ref="G6:G13">+F6/D6*100</f>
        <v>92.252</v>
      </c>
    </row>
    <row r="7" spans="1:7" ht="12.75">
      <c r="A7" s="31" t="s">
        <v>296</v>
      </c>
      <c r="B7" s="32" t="s">
        <v>4</v>
      </c>
      <c r="C7" s="33">
        <v>72600</v>
      </c>
      <c r="D7" s="33">
        <v>72470</v>
      </c>
      <c r="E7" s="33">
        <v>6318.83</v>
      </c>
      <c r="F7" s="33">
        <v>72405.52</v>
      </c>
      <c r="G7" s="33">
        <f t="shared" si="0"/>
        <v>99.91102525182835</v>
      </c>
    </row>
    <row r="8" spans="1:7" ht="12.75">
      <c r="A8" s="31" t="s">
        <v>149</v>
      </c>
      <c r="B8" s="32" t="s">
        <v>5</v>
      </c>
      <c r="C8" s="33">
        <v>53000</v>
      </c>
      <c r="D8" s="33">
        <v>52840</v>
      </c>
      <c r="E8" s="33">
        <v>4639.65</v>
      </c>
      <c r="F8" s="33">
        <v>52823.65</v>
      </c>
      <c r="G8" s="33">
        <f t="shared" si="0"/>
        <v>99.9690575321726</v>
      </c>
    </row>
    <row r="9" spans="1:7" ht="12.75">
      <c r="A9" s="31" t="s">
        <v>150</v>
      </c>
      <c r="B9" s="32" t="s">
        <v>6</v>
      </c>
      <c r="C9" s="33">
        <v>4500</v>
      </c>
      <c r="D9" s="33">
        <v>4530</v>
      </c>
      <c r="E9" s="33">
        <v>358.25</v>
      </c>
      <c r="F9" s="33">
        <v>4525.1</v>
      </c>
      <c r="G9" s="33">
        <f t="shared" si="0"/>
        <v>99.89183222958059</v>
      </c>
    </row>
    <row r="10" spans="1:7" ht="12.75">
      <c r="A10" s="31" t="s">
        <v>151</v>
      </c>
      <c r="B10" s="32" t="s">
        <v>7</v>
      </c>
      <c r="C10" s="33">
        <v>10300</v>
      </c>
      <c r="D10" s="33">
        <v>10300</v>
      </c>
      <c r="E10" s="33">
        <v>904.19</v>
      </c>
      <c r="F10" s="33">
        <v>10282.18</v>
      </c>
      <c r="G10" s="33">
        <f t="shared" si="0"/>
        <v>99.82699029126213</v>
      </c>
    </row>
    <row r="11" spans="1:7" ht="12.75">
      <c r="A11" s="31" t="s">
        <v>152</v>
      </c>
      <c r="B11" s="32" t="s">
        <v>8</v>
      </c>
      <c r="C11" s="33">
        <v>4200</v>
      </c>
      <c r="D11" s="33">
        <v>4200</v>
      </c>
      <c r="E11" s="33">
        <v>370.17</v>
      </c>
      <c r="F11" s="33">
        <v>4186.32</v>
      </c>
      <c r="G11" s="33">
        <f t="shared" si="0"/>
        <v>99.6742857142857</v>
      </c>
    </row>
    <row r="12" spans="1:7" ht="12.75">
      <c r="A12" s="31" t="s">
        <v>153</v>
      </c>
      <c r="B12" s="32" t="s">
        <v>9</v>
      </c>
      <c r="C12" s="33">
        <v>600</v>
      </c>
      <c r="D12" s="33">
        <v>600</v>
      </c>
      <c r="E12" s="33">
        <v>46.57</v>
      </c>
      <c r="F12" s="33">
        <v>588.27</v>
      </c>
      <c r="G12" s="33">
        <f t="shared" si="0"/>
        <v>98.04499999999999</v>
      </c>
    </row>
    <row r="13" spans="1:7" ht="12.75">
      <c r="A13" s="31" t="s">
        <v>297</v>
      </c>
      <c r="B13" s="32" t="s">
        <v>10</v>
      </c>
      <c r="C13" s="33">
        <v>83000</v>
      </c>
      <c r="D13" s="33">
        <v>83000</v>
      </c>
      <c r="E13" s="33">
        <v>5193.6</v>
      </c>
      <c r="F13" s="33">
        <v>72773.03</v>
      </c>
      <c r="G13" s="33">
        <f t="shared" si="0"/>
        <v>87.67834939759037</v>
      </c>
    </row>
    <row r="14" spans="1:7" ht="12.75">
      <c r="A14" s="31" t="s">
        <v>154</v>
      </c>
      <c r="B14" s="32" t="s">
        <v>11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12.75">
      <c r="A15" s="31" t="s">
        <v>155</v>
      </c>
      <c r="B15" s="32" t="s">
        <v>12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ht="12.75">
      <c r="A16" s="31" t="s">
        <v>156</v>
      </c>
      <c r="B16" s="32" t="s">
        <v>13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ht="12.75">
      <c r="A17" s="31" t="s">
        <v>157</v>
      </c>
      <c r="B17" s="32" t="s">
        <v>14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ht="12.75">
      <c r="A18" s="31" t="s">
        <v>158</v>
      </c>
      <c r="B18" s="32" t="s">
        <v>15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ht="12.75">
      <c r="A19" s="31" t="s">
        <v>159</v>
      </c>
      <c r="B19" s="32" t="s">
        <v>16</v>
      </c>
      <c r="C19" s="33">
        <v>47000</v>
      </c>
      <c r="D19" s="33">
        <v>47000</v>
      </c>
      <c r="E19" s="33">
        <v>3906</v>
      </c>
      <c r="F19" s="33">
        <v>46746</v>
      </c>
      <c r="G19" s="33">
        <f>+F19/D19*100</f>
        <v>99.45957446808511</v>
      </c>
    </row>
    <row r="20" spans="1:7" ht="12.75">
      <c r="A20" s="31" t="s">
        <v>160</v>
      </c>
      <c r="B20" s="32" t="s">
        <v>17</v>
      </c>
      <c r="C20" s="33">
        <v>36000</v>
      </c>
      <c r="D20" s="33">
        <v>36000</v>
      </c>
      <c r="E20" s="33">
        <v>1287.6</v>
      </c>
      <c r="F20" s="33">
        <v>26027.03</v>
      </c>
      <c r="G20" s="33">
        <f>+F20/D20*100</f>
        <v>72.29730555555555</v>
      </c>
    </row>
    <row r="21" spans="1:7" ht="12.75">
      <c r="A21" s="31" t="s">
        <v>298</v>
      </c>
      <c r="B21" s="32" t="s">
        <v>18</v>
      </c>
      <c r="C21" s="33">
        <v>2600</v>
      </c>
      <c r="D21" s="33">
        <v>2600</v>
      </c>
      <c r="E21" s="33">
        <v>139.51</v>
      </c>
      <c r="F21" s="33">
        <v>2348.31</v>
      </c>
      <c r="G21" s="33">
        <f>+F21/D21*100</f>
        <v>90.31961538461537</v>
      </c>
    </row>
    <row r="22" spans="1:7" ht="12.75">
      <c r="A22" s="31" t="s">
        <v>161</v>
      </c>
      <c r="B22" s="32" t="s">
        <v>19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ht="12.75">
      <c r="A23" s="31" t="s">
        <v>287</v>
      </c>
      <c r="B23" s="32" t="s">
        <v>288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ht="12.75">
      <c r="A24" s="31" t="s">
        <v>162</v>
      </c>
      <c r="B24" s="32" t="s">
        <v>20</v>
      </c>
      <c r="C24" s="33">
        <v>600</v>
      </c>
      <c r="D24" s="33">
        <v>600</v>
      </c>
      <c r="E24" s="33">
        <v>0</v>
      </c>
      <c r="F24" s="33">
        <v>400</v>
      </c>
      <c r="G24" s="33">
        <f>+F24/D24*100</f>
        <v>66.66666666666666</v>
      </c>
    </row>
    <row r="25" spans="1:7" ht="12.75">
      <c r="A25" s="31" t="s">
        <v>163</v>
      </c>
      <c r="B25" s="32" t="s">
        <v>21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12.75">
      <c r="A26" s="31" t="s">
        <v>164</v>
      </c>
      <c r="B26" s="32" t="s">
        <v>22</v>
      </c>
      <c r="C26" s="33">
        <v>2000</v>
      </c>
      <c r="D26" s="33">
        <v>2000</v>
      </c>
      <c r="E26" s="33">
        <v>139.51</v>
      </c>
      <c r="F26" s="33">
        <v>1948.31</v>
      </c>
      <c r="G26" s="33">
        <f>+F26/D26*100</f>
        <v>97.4155</v>
      </c>
    </row>
    <row r="27" spans="1:7" ht="12.75">
      <c r="A27" s="31" t="s">
        <v>165</v>
      </c>
      <c r="B27" s="32" t="s">
        <v>23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ht="12.75">
      <c r="A28" s="31" t="s">
        <v>299</v>
      </c>
      <c r="B28" s="32" t="s">
        <v>24</v>
      </c>
      <c r="C28" s="33">
        <v>5800</v>
      </c>
      <c r="D28" s="33">
        <v>7000</v>
      </c>
      <c r="E28" s="33">
        <v>253.9</v>
      </c>
      <c r="F28" s="33">
        <v>5587.17</v>
      </c>
      <c r="G28" s="33">
        <f>+F28/D28*100</f>
        <v>79.81671428571428</v>
      </c>
    </row>
    <row r="29" spans="1:7" ht="12.75">
      <c r="A29" s="31" t="s">
        <v>166</v>
      </c>
      <c r="B29" s="32" t="s">
        <v>25</v>
      </c>
      <c r="C29" s="33">
        <v>1300</v>
      </c>
      <c r="D29" s="33">
        <v>1300</v>
      </c>
      <c r="E29" s="33">
        <v>91.3</v>
      </c>
      <c r="F29" s="33">
        <v>277.3</v>
      </c>
      <c r="G29" s="33">
        <f>+F29/D29*100</f>
        <v>21.33076923076923</v>
      </c>
    </row>
    <row r="30" spans="1:7" ht="12.75">
      <c r="A30" s="31" t="s">
        <v>167</v>
      </c>
      <c r="B30" s="32" t="s">
        <v>26</v>
      </c>
      <c r="C30" s="33">
        <v>1500</v>
      </c>
      <c r="D30" s="33">
        <v>1500</v>
      </c>
      <c r="E30" s="33">
        <v>140.15</v>
      </c>
      <c r="F30" s="33">
        <v>1157.42</v>
      </c>
      <c r="G30" s="33">
        <f>+F30/D30*100</f>
        <v>77.16133333333333</v>
      </c>
    </row>
    <row r="31" spans="1:7" ht="12.75">
      <c r="A31" s="31" t="s">
        <v>168</v>
      </c>
      <c r="B31" s="32" t="s">
        <v>27</v>
      </c>
      <c r="C31" s="33">
        <v>3000</v>
      </c>
      <c r="D31" s="33">
        <v>4200</v>
      </c>
      <c r="E31" s="33">
        <v>22.45</v>
      </c>
      <c r="F31" s="33">
        <v>4152.45</v>
      </c>
      <c r="G31" s="33">
        <f>+F31/D31*100</f>
        <v>98.86785714285715</v>
      </c>
    </row>
    <row r="32" spans="1:7" ht="12.75">
      <c r="A32" s="31" t="s">
        <v>169</v>
      </c>
      <c r="B32" s="32" t="s">
        <v>28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</row>
    <row r="33" spans="1:7" ht="12.75">
      <c r="A33" s="31" t="s">
        <v>170</v>
      </c>
      <c r="B33" s="32" t="s">
        <v>29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ht="12.75">
      <c r="A34" s="31" t="s">
        <v>171</v>
      </c>
      <c r="B34" s="32" t="s">
        <v>30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12.75">
      <c r="A35" s="31" t="s">
        <v>172</v>
      </c>
      <c r="B35" s="32" t="s">
        <v>31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12.75">
      <c r="A36" s="31" t="s">
        <v>173</v>
      </c>
      <c r="B36" s="32" t="s">
        <v>32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ht="12.75">
      <c r="A37" s="31" t="s">
        <v>174</v>
      </c>
      <c r="B37" s="32" t="s">
        <v>33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ht="12.75">
      <c r="A38" s="31" t="s">
        <v>300</v>
      </c>
      <c r="B38" s="32" t="s">
        <v>34</v>
      </c>
      <c r="C38" s="33">
        <v>2000</v>
      </c>
      <c r="D38" s="33">
        <v>2000</v>
      </c>
      <c r="E38" s="33">
        <v>912.16</v>
      </c>
      <c r="F38" s="33">
        <v>1076.16</v>
      </c>
      <c r="G38" s="33">
        <f>+F38/D38*100</f>
        <v>53.808</v>
      </c>
    </row>
    <row r="39" spans="1:7" ht="12.75">
      <c r="A39" s="31" t="s">
        <v>175</v>
      </c>
      <c r="B39" s="32" t="s">
        <v>35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ht="12.75">
      <c r="A40" s="31" t="s">
        <v>176</v>
      </c>
      <c r="B40" s="32" t="s">
        <v>36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ht="12.75">
      <c r="A41" s="31" t="s">
        <v>177</v>
      </c>
      <c r="B41" s="32" t="s">
        <v>37</v>
      </c>
      <c r="C41" s="33">
        <v>2000</v>
      </c>
      <c r="D41" s="33">
        <v>2000</v>
      </c>
      <c r="E41" s="33">
        <v>912.16</v>
      </c>
      <c r="F41" s="33">
        <v>1076.16</v>
      </c>
      <c r="G41" s="33">
        <f>+F41/D41*100</f>
        <v>53.808</v>
      </c>
    </row>
    <row r="42" spans="1:7" ht="12.75">
      <c r="A42" s="31" t="s">
        <v>301</v>
      </c>
      <c r="B42" s="32" t="s">
        <v>38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</row>
    <row r="43" spans="1:7" ht="12.75">
      <c r="A43" s="31" t="s">
        <v>205</v>
      </c>
      <c r="B43" s="32" t="s">
        <v>39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ht="12.75">
      <c r="A44" s="31" t="s">
        <v>206</v>
      </c>
      <c r="B44" s="32" t="s">
        <v>40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ht="12.75">
      <c r="A45" s="31" t="s">
        <v>302</v>
      </c>
      <c r="B45" s="32" t="s">
        <v>41</v>
      </c>
      <c r="C45" s="33">
        <v>6800</v>
      </c>
      <c r="D45" s="33">
        <v>6800</v>
      </c>
      <c r="E45" s="33">
        <v>300</v>
      </c>
      <c r="F45" s="33">
        <v>5200</v>
      </c>
      <c r="G45" s="33">
        <f>+F45/D45*100</f>
        <v>76.47058823529412</v>
      </c>
    </row>
    <row r="46" spans="1:7" ht="12.75">
      <c r="A46" s="31" t="s">
        <v>178</v>
      </c>
      <c r="B46" s="32" t="s">
        <v>42</v>
      </c>
      <c r="C46" s="33">
        <v>6800</v>
      </c>
      <c r="D46" s="33">
        <v>6800</v>
      </c>
      <c r="E46" s="33">
        <v>300</v>
      </c>
      <c r="F46" s="33">
        <v>5200</v>
      </c>
      <c r="G46" s="33">
        <f>+F46/D46*100</f>
        <v>76.47058823529412</v>
      </c>
    </row>
    <row r="47" spans="1:7" ht="12.75">
      <c r="A47" s="31" t="s">
        <v>179</v>
      </c>
      <c r="B47" s="32" t="s">
        <v>43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</row>
    <row r="48" spans="1:7" ht="12.75">
      <c r="A48" s="31" t="s">
        <v>180</v>
      </c>
      <c r="B48" s="32" t="s">
        <v>44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</row>
    <row r="49" spans="1:7" ht="12.75">
      <c r="A49" s="31" t="s">
        <v>303</v>
      </c>
      <c r="B49" s="32" t="s">
        <v>45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</row>
    <row r="50" spans="1:7" ht="12.75">
      <c r="A50" s="31" t="s">
        <v>325</v>
      </c>
      <c r="B50" s="32" t="s">
        <v>326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ht="12.75">
      <c r="A51" s="31" t="s">
        <v>304</v>
      </c>
      <c r="B51" s="32" t="s">
        <v>46</v>
      </c>
      <c r="C51" s="33">
        <v>9750</v>
      </c>
      <c r="D51" s="33">
        <v>24880</v>
      </c>
      <c r="E51" s="33">
        <v>0</v>
      </c>
      <c r="F51" s="33">
        <v>23960.66</v>
      </c>
      <c r="G51" s="33">
        <f>+F51/D51*100</f>
        <v>96.30490353697749</v>
      </c>
    </row>
    <row r="52" spans="1:7" ht="12.75">
      <c r="A52" s="31" t="s">
        <v>262</v>
      </c>
      <c r="B52" s="32" t="s">
        <v>260</v>
      </c>
      <c r="C52" s="33">
        <v>2100</v>
      </c>
      <c r="D52" s="33">
        <v>2100</v>
      </c>
      <c r="E52" s="33">
        <v>0</v>
      </c>
      <c r="F52" s="33">
        <v>1235.16</v>
      </c>
      <c r="G52" s="33">
        <f>+F52/D52*100</f>
        <v>58.817142857142855</v>
      </c>
    </row>
    <row r="53" spans="1:7" ht="12.75">
      <c r="A53" s="31" t="s">
        <v>263</v>
      </c>
      <c r="B53" s="32" t="s">
        <v>261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</row>
    <row r="54" spans="1:7" ht="12.75">
      <c r="A54" s="31" t="s">
        <v>207</v>
      </c>
      <c r="B54" s="32" t="s">
        <v>211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</row>
    <row r="55" spans="1:7" ht="12.75">
      <c r="A55" s="31" t="s">
        <v>208</v>
      </c>
      <c r="B55" s="32" t="s">
        <v>212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</row>
    <row r="56" spans="1:7" ht="12.75">
      <c r="A56" s="31" t="s">
        <v>209</v>
      </c>
      <c r="B56" s="32" t="s">
        <v>213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ht="12.75">
      <c r="A57" s="31" t="s">
        <v>289</v>
      </c>
      <c r="B57" s="32" t="s">
        <v>89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ht="12.75">
      <c r="A58" s="31" t="s">
        <v>210</v>
      </c>
      <c r="B58" s="32" t="s">
        <v>214</v>
      </c>
      <c r="C58" s="33">
        <v>7650</v>
      </c>
      <c r="D58" s="33">
        <v>22780</v>
      </c>
      <c r="E58" s="33">
        <v>0</v>
      </c>
      <c r="F58" s="33">
        <v>22725.5</v>
      </c>
      <c r="G58" s="33">
        <f>+F58/D58*100</f>
        <v>99.76075504828798</v>
      </c>
    </row>
    <row r="59" spans="1:7" ht="12.75">
      <c r="A59" s="31" t="s">
        <v>305</v>
      </c>
      <c r="B59" s="32" t="s">
        <v>47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ht="25.5">
      <c r="A60" s="31" t="s">
        <v>306</v>
      </c>
      <c r="B60" s="32" t="s">
        <v>48</v>
      </c>
      <c r="C60" s="33">
        <v>60475.8</v>
      </c>
      <c r="D60" s="33">
        <v>60475.8</v>
      </c>
      <c r="E60" s="33">
        <v>9948.29</v>
      </c>
      <c r="F60" s="33">
        <v>59690.4</v>
      </c>
      <c r="G60" s="33">
        <f>+F60/D60*100</f>
        <v>98.7012987012987</v>
      </c>
    </row>
    <row r="61" spans="1:7" ht="25.5">
      <c r="A61" s="31" t="s">
        <v>307</v>
      </c>
      <c r="B61" s="32" t="s">
        <v>48</v>
      </c>
      <c r="C61" s="33">
        <v>60475.8</v>
      </c>
      <c r="D61" s="33">
        <v>60475.8</v>
      </c>
      <c r="E61" s="33">
        <v>9948.29</v>
      </c>
      <c r="F61" s="33">
        <v>59690.4</v>
      </c>
      <c r="G61" s="33">
        <f>+F61/D61*100</f>
        <v>98.7012987012987</v>
      </c>
    </row>
    <row r="62" spans="1:7" ht="12.75">
      <c r="A62" s="31" t="s">
        <v>222</v>
      </c>
      <c r="B62" s="32" t="s">
        <v>223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</row>
    <row r="63" spans="1:7" ht="12.75">
      <c r="A63" s="31" t="s">
        <v>181</v>
      </c>
      <c r="B63" s="32" t="s">
        <v>70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ht="12.75">
      <c r="A64" s="31" t="s">
        <v>182</v>
      </c>
      <c r="B64" s="32" t="s">
        <v>71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</row>
    <row r="65" spans="1:7" ht="25.5">
      <c r="A65" s="31" t="s">
        <v>183</v>
      </c>
      <c r="B65" s="32" t="s">
        <v>72</v>
      </c>
      <c r="C65" s="33">
        <v>60475.8</v>
      </c>
      <c r="D65" s="33">
        <v>60475.8</v>
      </c>
      <c r="E65" s="33">
        <v>9948.29</v>
      </c>
      <c r="F65" s="33">
        <v>59690.4</v>
      </c>
      <c r="G65" s="33">
        <f>+F65/D65*100</f>
        <v>98.7012987012987</v>
      </c>
    </row>
    <row r="66" spans="1:7" ht="12.75">
      <c r="A66" s="31" t="s">
        <v>184</v>
      </c>
      <c r="B66" s="32" t="s">
        <v>73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ht="12.75">
      <c r="A67" s="31" t="s">
        <v>270</v>
      </c>
      <c r="B67" s="32" t="s">
        <v>271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</row>
    <row r="68" spans="1:7" ht="12.75">
      <c r="A68" s="31" t="s">
        <v>185</v>
      </c>
      <c r="B68" s="32" t="s">
        <v>74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</row>
    <row r="69" spans="1:7" ht="12.75">
      <c r="A69" s="31" t="s">
        <v>186</v>
      </c>
      <c r="B69" s="32" t="s">
        <v>75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ht="12.75">
      <c r="A70" s="31" t="s">
        <v>308</v>
      </c>
      <c r="B70" s="32" t="s">
        <v>49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</row>
    <row r="71" spans="1:7" ht="12.75">
      <c r="A71" s="31" t="s">
        <v>187</v>
      </c>
      <c r="B71" s="32" t="s">
        <v>76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ht="12.75">
      <c r="A72" s="31" t="s">
        <v>188</v>
      </c>
      <c r="B72" s="32" t="s">
        <v>77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2.75">
      <c r="A73" s="31" t="s">
        <v>189</v>
      </c>
      <c r="B73" s="32" t="s">
        <v>78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</row>
    <row r="74" spans="1:7" ht="12.75">
      <c r="A74" s="31" t="s">
        <v>200</v>
      </c>
      <c r="B74" s="32" t="s">
        <v>50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2.75">
      <c r="A75" s="31" t="s">
        <v>309</v>
      </c>
      <c r="B75" s="32" t="s">
        <v>50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</row>
    <row r="76" spans="1:7" ht="12.75">
      <c r="A76" s="31" t="s">
        <v>190</v>
      </c>
      <c r="B76" s="32" t="s">
        <v>51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2.75">
      <c r="A77" s="31" t="s">
        <v>191</v>
      </c>
      <c r="B77" s="32" t="s">
        <v>52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</row>
    <row r="78" spans="1:7" ht="12.75">
      <c r="A78" s="31" t="s">
        <v>192</v>
      </c>
      <c r="B78" s="32" t="s">
        <v>53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2.75">
      <c r="A79" s="31" t="s">
        <v>193</v>
      </c>
      <c r="B79" s="32" t="s">
        <v>54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</row>
    <row r="80" spans="1:7" ht="12.75">
      <c r="A80" s="31" t="s">
        <v>194</v>
      </c>
      <c r="B80" s="32" t="s">
        <v>55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</row>
    <row r="81" spans="1:7" ht="12.75">
      <c r="A81" s="31" t="s">
        <v>195</v>
      </c>
      <c r="B81" s="32" t="s">
        <v>56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</row>
    <row r="82" spans="1:7" ht="12.75">
      <c r="A82" s="31" t="s">
        <v>201</v>
      </c>
      <c r="B82" s="32" t="s">
        <v>57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</row>
    <row r="83" spans="1:7" ht="12.75">
      <c r="A83" s="31" t="s">
        <v>310</v>
      </c>
      <c r="B83" s="32" t="s">
        <v>57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</row>
    <row r="84" spans="1:7" ht="12.75">
      <c r="A84" s="31" t="s">
        <v>215</v>
      </c>
      <c r="B84" s="32" t="s">
        <v>218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</row>
    <row r="85" spans="1:7" ht="12.75">
      <c r="A85" s="31" t="s">
        <v>217</v>
      </c>
      <c r="B85" s="32" t="s">
        <v>220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</row>
    <row r="86" spans="1:7" ht="12.75">
      <c r="A86" s="31" t="s">
        <v>202</v>
      </c>
      <c r="B86" s="32" t="s">
        <v>58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</row>
    <row r="87" spans="1:7" ht="12.75">
      <c r="A87" s="31" t="s">
        <v>311</v>
      </c>
      <c r="B87" s="32" t="s">
        <v>59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</row>
    <row r="88" spans="1:7" ht="25.5">
      <c r="A88" s="31" t="s">
        <v>196</v>
      </c>
      <c r="B88" s="32" t="s">
        <v>60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</row>
    <row r="89" spans="1:7" ht="25.5">
      <c r="A89" s="31" t="s">
        <v>197</v>
      </c>
      <c r="B89" s="32" t="s">
        <v>61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</row>
    <row r="90" spans="1:7" ht="12.75">
      <c r="A90" s="31" t="s">
        <v>312</v>
      </c>
      <c r="B90" s="32" t="s">
        <v>62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</row>
    <row r="91" spans="1:7" ht="12.75">
      <c r="A91" s="31" t="s">
        <v>198</v>
      </c>
      <c r="B91" s="32" t="s">
        <v>63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</row>
    <row r="92" spans="1:7" ht="12.75">
      <c r="A92" s="31" t="s">
        <v>199</v>
      </c>
      <c r="B92" s="32" t="s">
        <v>64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</row>
    <row r="93" spans="1:7" ht="12.75">
      <c r="A93" s="31" t="s">
        <v>313</v>
      </c>
      <c r="B93" s="32" t="s">
        <v>65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</row>
    <row r="94" spans="1:7" ht="12.75">
      <c r="A94" s="31" t="s">
        <v>221</v>
      </c>
      <c r="B94" s="32" t="s">
        <v>65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</row>
    <row r="95" spans="1:7" ht="12.75">
      <c r="A95" s="31" t="s">
        <v>203</v>
      </c>
      <c r="B95" s="32" t="s">
        <v>66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</row>
    <row r="96" spans="1:7" ht="12.75">
      <c r="A96" s="31" t="s">
        <v>314</v>
      </c>
      <c r="B96" s="32" t="s">
        <v>67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</row>
    <row r="97" spans="1:7" ht="12.75">
      <c r="A97" s="31" t="s">
        <v>315</v>
      </c>
      <c r="B97" s="32" t="s">
        <v>68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</row>
    <row r="98" spans="1:7" ht="12.75">
      <c r="A98" s="31" t="s">
        <v>316</v>
      </c>
      <c r="B98" s="32" t="s">
        <v>69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</row>
    <row r="99" spans="1:7" ht="12.75">
      <c r="A99" s="31" t="s">
        <v>317</v>
      </c>
      <c r="B99" s="32" t="s">
        <v>204</v>
      </c>
      <c r="C99" s="33">
        <v>243025.8</v>
      </c>
      <c r="D99" s="33">
        <v>259225.8</v>
      </c>
      <c r="E99" s="33">
        <v>23066.29</v>
      </c>
      <c r="F99" s="33">
        <v>243041.25</v>
      </c>
      <c r="G99" s="33">
        <f>+F99/D99*100</f>
        <v>93.75658209946695</v>
      </c>
    </row>
    <row r="100" spans="1:7" ht="12.75">
      <c r="A100" s="145" t="s">
        <v>318</v>
      </c>
      <c r="B100" s="145" t="s">
        <v>318</v>
      </c>
      <c r="C100" s="145" t="s">
        <v>318</v>
      </c>
      <c r="D100" s="145"/>
      <c r="E100" s="145" t="s">
        <v>318</v>
      </c>
      <c r="F100" s="145" t="s">
        <v>318</v>
      </c>
      <c r="G100" s="145" t="s">
        <v>318</v>
      </c>
    </row>
    <row r="101" spans="1:7" ht="63.75">
      <c r="A101" s="30" t="s">
        <v>0</v>
      </c>
      <c r="B101" s="30" t="s">
        <v>1</v>
      </c>
      <c r="C101" s="30" t="s">
        <v>294</v>
      </c>
      <c r="D101" s="30" t="s">
        <v>394</v>
      </c>
      <c r="E101" s="30" t="s">
        <v>395</v>
      </c>
      <c r="F101" s="30" t="s">
        <v>406</v>
      </c>
      <c r="G101" s="30" t="s">
        <v>337</v>
      </c>
    </row>
    <row r="102" spans="1:7" ht="12.75">
      <c r="A102" s="31" t="s">
        <v>295</v>
      </c>
      <c r="B102" s="32" t="s">
        <v>3</v>
      </c>
      <c r="C102" s="33">
        <v>243250</v>
      </c>
      <c r="D102" s="33">
        <v>242050</v>
      </c>
      <c r="E102" s="33">
        <v>33430.43</v>
      </c>
      <c r="F102" s="33">
        <v>221508.86</v>
      </c>
      <c r="G102" s="33">
        <f aca="true" t="shared" si="1" ref="G102:G109">+F102/D102*100</f>
        <v>91.5136789919438</v>
      </c>
    </row>
    <row r="103" spans="1:7" ht="12.75">
      <c r="A103" s="31" t="s">
        <v>296</v>
      </c>
      <c r="B103" s="32" t="s">
        <v>4</v>
      </c>
      <c r="C103" s="33">
        <v>129300</v>
      </c>
      <c r="D103" s="33">
        <v>127350</v>
      </c>
      <c r="E103" s="33">
        <v>10482.77</v>
      </c>
      <c r="F103" s="33">
        <v>121172.2</v>
      </c>
      <c r="G103" s="33">
        <f t="shared" si="1"/>
        <v>95.14895956026697</v>
      </c>
    </row>
    <row r="104" spans="1:7" ht="12.75">
      <c r="A104" s="31" t="s">
        <v>149</v>
      </c>
      <c r="B104" s="32" t="s">
        <v>5</v>
      </c>
      <c r="C104" s="33">
        <v>95000</v>
      </c>
      <c r="D104" s="33">
        <v>93050</v>
      </c>
      <c r="E104" s="33">
        <v>7800.1</v>
      </c>
      <c r="F104" s="33">
        <v>88578.48</v>
      </c>
      <c r="G104" s="33">
        <f t="shared" si="1"/>
        <v>95.19449758194519</v>
      </c>
    </row>
    <row r="105" spans="1:7" ht="12.75">
      <c r="A105" s="31" t="s">
        <v>150</v>
      </c>
      <c r="B105" s="32" t="s">
        <v>6</v>
      </c>
      <c r="C105" s="33">
        <v>7900</v>
      </c>
      <c r="D105" s="33">
        <v>7900</v>
      </c>
      <c r="E105" s="33">
        <v>500.24</v>
      </c>
      <c r="F105" s="33">
        <v>7688.41</v>
      </c>
      <c r="G105" s="33">
        <f t="shared" si="1"/>
        <v>97.32164556962026</v>
      </c>
    </row>
    <row r="106" spans="1:7" ht="12.75">
      <c r="A106" s="31" t="s">
        <v>151</v>
      </c>
      <c r="B106" s="32" t="s">
        <v>7</v>
      </c>
      <c r="C106" s="33">
        <v>18000</v>
      </c>
      <c r="D106" s="33">
        <v>18000</v>
      </c>
      <c r="E106" s="33">
        <v>1504.7</v>
      </c>
      <c r="F106" s="33">
        <v>17006.68</v>
      </c>
      <c r="G106" s="33">
        <f t="shared" si="1"/>
        <v>94.48155555555556</v>
      </c>
    </row>
    <row r="107" spans="1:7" ht="12.75">
      <c r="A107" s="31" t="s">
        <v>152</v>
      </c>
      <c r="B107" s="32" t="s">
        <v>8</v>
      </c>
      <c r="C107" s="33">
        <v>7400</v>
      </c>
      <c r="D107" s="33">
        <v>7400</v>
      </c>
      <c r="E107" s="33">
        <v>612.7</v>
      </c>
      <c r="F107" s="33">
        <v>6899.11</v>
      </c>
      <c r="G107" s="33">
        <f t="shared" si="1"/>
        <v>93.23121621621621</v>
      </c>
    </row>
    <row r="108" spans="1:7" ht="12.75">
      <c r="A108" s="31" t="s">
        <v>153</v>
      </c>
      <c r="B108" s="32" t="s">
        <v>9</v>
      </c>
      <c r="C108" s="33">
        <v>1000</v>
      </c>
      <c r="D108" s="33">
        <v>1000</v>
      </c>
      <c r="E108" s="33">
        <v>65.03</v>
      </c>
      <c r="F108" s="33">
        <v>999.52</v>
      </c>
      <c r="G108" s="33">
        <f t="shared" si="1"/>
        <v>99.952</v>
      </c>
    </row>
    <row r="109" spans="1:7" ht="12.75">
      <c r="A109" s="31" t="s">
        <v>297</v>
      </c>
      <c r="B109" s="32" t="s">
        <v>10</v>
      </c>
      <c r="C109" s="33">
        <v>52700</v>
      </c>
      <c r="D109" s="33">
        <v>52700</v>
      </c>
      <c r="E109" s="33">
        <v>2275.39</v>
      </c>
      <c r="F109" s="33">
        <v>51157.58</v>
      </c>
      <c r="G109" s="33">
        <f t="shared" si="1"/>
        <v>97.07320683111955</v>
      </c>
    </row>
    <row r="110" spans="1:7" ht="12.75">
      <c r="A110" s="31" t="s">
        <v>154</v>
      </c>
      <c r="B110" s="32" t="s">
        <v>11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</row>
    <row r="111" spans="1:7" ht="12.75">
      <c r="A111" s="31" t="s">
        <v>155</v>
      </c>
      <c r="B111" s="32" t="s">
        <v>12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</row>
    <row r="112" spans="1:7" ht="12.75">
      <c r="A112" s="31" t="s">
        <v>156</v>
      </c>
      <c r="B112" s="32" t="s">
        <v>13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</row>
    <row r="113" spans="1:7" ht="12.75">
      <c r="A113" s="31" t="s">
        <v>157</v>
      </c>
      <c r="B113" s="32" t="s">
        <v>14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</row>
    <row r="114" spans="1:7" ht="12.75">
      <c r="A114" s="31" t="s">
        <v>158</v>
      </c>
      <c r="B114" s="32" t="s">
        <v>15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</row>
    <row r="115" spans="1:7" ht="12.75">
      <c r="A115" s="31" t="s">
        <v>159</v>
      </c>
      <c r="B115" s="32" t="s">
        <v>16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</row>
    <row r="116" spans="1:7" ht="12.75">
      <c r="A116" s="31" t="s">
        <v>160</v>
      </c>
      <c r="B116" s="32" t="s">
        <v>17</v>
      </c>
      <c r="C116" s="33">
        <v>52700</v>
      </c>
      <c r="D116" s="33">
        <v>52700</v>
      </c>
      <c r="E116" s="33">
        <v>2275.39</v>
      </c>
      <c r="F116" s="33">
        <v>51157.58</v>
      </c>
      <c r="G116" s="33">
        <f>+F116/D116*100</f>
        <v>97.07320683111955</v>
      </c>
    </row>
    <row r="117" spans="1:7" ht="12.75">
      <c r="A117" s="31" t="s">
        <v>298</v>
      </c>
      <c r="B117" s="32" t="s">
        <v>18</v>
      </c>
      <c r="C117" s="33">
        <v>7000</v>
      </c>
      <c r="D117" s="33">
        <v>7000</v>
      </c>
      <c r="E117" s="33">
        <v>467.62</v>
      </c>
      <c r="F117" s="33">
        <v>4356</v>
      </c>
      <c r="G117" s="33">
        <f>+F117/D117*100</f>
        <v>62.228571428571435</v>
      </c>
    </row>
    <row r="118" spans="1:7" ht="12.75">
      <c r="A118" s="31" t="s">
        <v>161</v>
      </c>
      <c r="B118" s="32" t="s">
        <v>19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</row>
    <row r="119" spans="1:7" ht="12.75">
      <c r="A119" s="31" t="s">
        <v>287</v>
      </c>
      <c r="B119" s="32" t="s">
        <v>288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</row>
    <row r="120" spans="1:7" ht="12.75">
      <c r="A120" s="31" t="s">
        <v>162</v>
      </c>
      <c r="B120" s="32" t="s">
        <v>20</v>
      </c>
      <c r="C120" s="33">
        <v>1000</v>
      </c>
      <c r="D120" s="33">
        <v>1000</v>
      </c>
      <c r="E120" s="33">
        <v>0</v>
      </c>
      <c r="F120" s="33">
        <v>663.1</v>
      </c>
      <c r="G120" s="33">
        <f>+F120/D120*100</f>
        <v>66.31</v>
      </c>
    </row>
    <row r="121" spans="1:7" ht="12.75">
      <c r="A121" s="31" t="s">
        <v>163</v>
      </c>
      <c r="B121" s="32" t="s">
        <v>21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</row>
    <row r="122" spans="1:7" ht="12.75">
      <c r="A122" s="31" t="s">
        <v>164</v>
      </c>
      <c r="B122" s="32" t="s">
        <v>22</v>
      </c>
      <c r="C122" s="33">
        <v>6000</v>
      </c>
      <c r="D122" s="33">
        <v>6000</v>
      </c>
      <c r="E122" s="33">
        <v>467.62</v>
      </c>
      <c r="F122" s="33">
        <v>3692.9</v>
      </c>
      <c r="G122" s="33">
        <f>+F122/D122*100</f>
        <v>61.54833333333334</v>
      </c>
    </row>
    <row r="123" spans="1:7" ht="12.75">
      <c r="A123" s="31" t="s">
        <v>165</v>
      </c>
      <c r="B123" s="32" t="s">
        <v>23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</row>
    <row r="124" spans="1:7" ht="12.75">
      <c r="A124" s="31" t="s">
        <v>299</v>
      </c>
      <c r="B124" s="32" t="s">
        <v>24</v>
      </c>
      <c r="C124" s="33">
        <v>21750</v>
      </c>
      <c r="D124" s="33">
        <v>21750</v>
      </c>
      <c r="E124" s="33">
        <v>2300.7</v>
      </c>
      <c r="F124" s="33">
        <v>11842.98</v>
      </c>
      <c r="G124" s="33">
        <f>+F124/D124*100</f>
        <v>54.45048275862069</v>
      </c>
    </row>
    <row r="125" spans="1:7" ht="12.75">
      <c r="A125" s="31" t="s">
        <v>166</v>
      </c>
      <c r="B125" s="32" t="s">
        <v>25</v>
      </c>
      <c r="C125" s="33">
        <v>3750</v>
      </c>
      <c r="D125" s="33">
        <v>3750</v>
      </c>
      <c r="E125" s="33">
        <v>221.2</v>
      </c>
      <c r="F125" s="33">
        <v>2483.78</v>
      </c>
      <c r="G125" s="33">
        <f>+F125/D125*100</f>
        <v>66.23413333333333</v>
      </c>
    </row>
    <row r="126" spans="1:7" ht="12.75">
      <c r="A126" s="31" t="s">
        <v>167</v>
      </c>
      <c r="B126" s="32" t="s">
        <v>26</v>
      </c>
      <c r="C126" s="33">
        <v>7000</v>
      </c>
      <c r="D126" s="33">
        <v>7000</v>
      </c>
      <c r="E126" s="33">
        <v>291.45</v>
      </c>
      <c r="F126" s="33">
        <v>2571.27</v>
      </c>
      <c r="G126" s="33">
        <f>+F126/D126*100</f>
        <v>36.73242857142857</v>
      </c>
    </row>
    <row r="127" spans="1:7" ht="12.75">
      <c r="A127" s="31" t="s">
        <v>168</v>
      </c>
      <c r="B127" s="32" t="s">
        <v>27</v>
      </c>
      <c r="C127" s="33">
        <v>3000</v>
      </c>
      <c r="D127" s="33">
        <v>3000</v>
      </c>
      <c r="E127" s="33">
        <v>298.95</v>
      </c>
      <c r="F127" s="33">
        <v>2983.08</v>
      </c>
      <c r="G127" s="33">
        <f>+F127/D127*100</f>
        <v>99.436</v>
      </c>
    </row>
    <row r="128" spans="1:7" ht="12.75">
      <c r="A128" s="31" t="s">
        <v>169</v>
      </c>
      <c r="B128" s="32" t="s">
        <v>28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</row>
    <row r="129" spans="1:7" ht="12.75">
      <c r="A129" s="31" t="s">
        <v>170</v>
      </c>
      <c r="B129" s="32" t="s">
        <v>29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</row>
    <row r="130" spans="1:7" ht="12.75">
      <c r="A130" s="31" t="s">
        <v>171</v>
      </c>
      <c r="B130" s="32" t="s">
        <v>30</v>
      </c>
      <c r="C130" s="33">
        <v>500</v>
      </c>
      <c r="D130" s="33">
        <v>600</v>
      </c>
      <c r="E130" s="33">
        <v>0</v>
      </c>
      <c r="F130" s="33">
        <v>591.69</v>
      </c>
      <c r="G130" s="33">
        <f>+F130/D130*100</f>
        <v>98.61500000000001</v>
      </c>
    </row>
    <row r="131" spans="1:7" ht="12.75">
      <c r="A131" s="31" t="s">
        <v>172</v>
      </c>
      <c r="B131" s="32" t="s">
        <v>31</v>
      </c>
      <c r="C131" s="33">
        <v>1500</v>
      </c>
      <c r="D131" s="33">
        <v>1400</v>
      </c>
      <c r="E131" s="33">
        <v>0</v>
      </c>
      <c r="F131" s="33">
        <v>0</v>
      </c>
      <c r="G131" s="33">
        <f>+F131/D131*100</f>
        <v>0</v>
      </c>
    </row>
    <row r="132" spans="1:7" ht="12.75">
      <c r="A132" s="31" t="s">
        <v>173</v>
      </c>
      <c r="B132" s="32" t="s">
        <v>32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</row>
    <row r="133" spans="1:7" ht="12.75">
      <c r="A133" s="31" t="s">
        <v>174</v>
      </c>
      <c r="B133" s="32" t="s">
        <v>33</v>
      </c>
      <c r="C133" s="33">
        <v>6000</v>
      </c>
      <c r="D133" s="33">
        <v>6000</v>
      </c>
      <c r="E133" s="33">
        <v>1489.1</v>
      </c>
      <c r="F133" s="33">
        <v>3213.16</v>
      </c>
      <c r="G133" s="33">
        <f>+F133/D133*100</f>
        <v>53.55266666666666</v>
      </c>
    </row>
    <row r="134" spans="1:7" ht="12.75">
      <c r="A134" s="31" t="s">
        <v>300</v>
      </c>
      <c r="B134" s="32" t="s">
        <v>34</v>
      </c>
      <c r="C134" s="33">
        <v>2500</v>
      </c>
      <c r="D134" s="33">
        <v>2520</v>
      </c>
      <c r="E134" s="33">
        <v>577.45</v>
      </c>
      <c r="F134" s="33">
        <v>2516.15</v>
      </c>
      <c r="G134" s="33">
        <f>+F134/D134*100</f>
        <v>99.84722222222221</v>
      </c>
    </row>
    <row r="135" spans="1:7" ht="12.75">
      <c r="A135" s="31" t="s">
        <v>175</v>
      </c>
      <c r="B135" s="32" t="s">
        <v>35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</row>
    <row r="136" spans="1:7" ht="12.75">
      <c r="A136" s="31" t="s">
        <v>176</v>
      </c>
      <c r="B136" s="32" t="s">
        <v>36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</row>
    <row r="137" spans="1:7" ht="12.75">
      <c r="A137" s="31" t="s">
        <v>177</v>
      </c>
      <c r="B137" s="32" t="s">
        <v>37</v>
      </c>
      <c r="C137" s="33">
        <v>2500</v>
      </c>
      <c r="D137" s="33">
        <v>2520</v>
      </c>
      <c r="E137" s="33">
        <v>577.45</v>
      </c>
      <c r="F137" s="33">
        <v>2516.15</v>
      </c>
      <c r="G137" s="33">
        <f>+F137/D137*100</f>
        <v>99.84722222222221</v>
      </c>
    </row>
    <row r="138" spans="1:7" ht="12.75">
      <c r="A138" s="31" t="s">
        <v>301</v>
      </c>
      <c r="B138" s="32" t="s">
        <v>38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</row>
    <row r="139" spans="1:7" ht="12.75">
      <c r="A139" s="31" t="s">
        <v>205</v>
      </c>
      <c r="B139" s="32" t="s">
        <v>39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</row>
    <row r="140" spans="1:7" ht="12.75">
      <c r="A140" s="31" t="s">
        <v>206</v>
      </c>
      <c r="B140" s="32" t="s">
        <v>40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</row>
    <row r="141" spans="1:7" ht="12.75">
      <c r="A141" s="31" t="s">
        <v>302</v>
      </c>
      <c r="B141" s="32" t="s">
        <v>41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</row>
    <row r="142" spans="1:7" ht="12.75">
      <c r="A142" s="31" t="s">
        <v>178</v>
      </c>
      <c r="B142" s="32" t="s">
        <v>42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</row>
    <row r="143" spans="1:7" ht="12.75">
      <c r="A143" s="31" t="s">
        <v>179</v>
      </c>
      <c r="B143" s="32" t="s">
        <v>43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</row>
    <row r="144" spans="1:7" ht="12.75">
      <c r="A144" s="31" t="s">
        <v>180</v>
      </c>
      <c r="B144" s="32" t="s">
        <v>44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</row>
    <row r="145" spans="1:7" ht="12.75">
      <c r="A145" s="31" t="s">
        <v>303</v>
      </c>
      <c r="B145" s="32" t="s">
        <v>45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</row>
    <row r="146" spans="1:7" ht="12.75">
      <c r="A146" s="31" t="s">
        <v>325</v>
      </c>
      <c r="B146" s="32" t="s">
        <v>326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</row>
    <row r="147" spans="1:7" ht="12.75">
      <c r="A147" s="31" t="s">
        <v>304</v>
      </c>
      <c r="B147" s="32" t="s">
        <v>46</v>
      </c>
      <c r="C147" s="33">
        <v>30000</v>
      </c>
      <c r="D147" s="33">
        <v>30730</v>
      </c>
      <c r="E147" s="33">
        <v>17326.5</v>
      </c>
      <c r="F147" s="33">
        <v>30463.95</v>
      </c>
      <c r="G147" s="33">
        <f>+F147/D147*100</f>
        <v>99.13423364790107</v>
      </c>
    </row>
    <row r="148" spans="1:7" ht="12.75">
      <c r="A148" s="31" t="s">
        <v>262</v>
      </c>
      <c r="B148" s="32" t="s">
        <v>260</v>
      </c>
      <c r="C148" s="33">
        <v>4000</v>
      </c>
      <c r="D148" s="33">
        <v>4730</v>
      </c>
      <c r="E148" s="33">
        <v>0</v>
      </c>
      <c r="F148" s="33">
        <v>4722.53</v>
      </c>
      <c r="G148" s="33">
        <f>+F148/D148*100</f>
        <v>99.84207188160677</v>
      </c>
    </row>
    <row r="149" spans="1:7" ht="12.75">
      <c r="A149" s="31" t="s">
        <v>263</v>
      </c>
      <c r="B149" s="32" t="s">
        <v>261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</row>
    <row r="150" spans="1:7" ht="12.75">
      <c r="A150" s="31" t="s">
        <v>207</v>
      </c>
      <c r="B150" s="32" t="s">
        <v>211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</row>
    <row r="151" spans="1:7" ht="12.75">
      <c r="A151" s="31" t="s">
        <v>208</v>
      </c>
      <c r="B151" s="32" t="s">
        <v>212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</row>
    <row r="152" spans="1:7" ht="12.75">
      <c r="A152" s="31" t="s">
        <v>209</v>
      </c>
      <c r="B152" s="32" t="s">
        <v>213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</row>
    <row r="153" spans="1:7" ht="12.75">
      <c r="A153" s="31" t="s">
        <v>289</v>
      </c>
      <c r="B153" s="32" t="s">
        <v>89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</row>
    <row r="154" spans="1:7" ht="12.75">
      <c r="A154" s="31" t="s">
        <v>210</v>
      </c>
      <c r="B154" s="32" t="s">
        <v>214</v>
      </c>
      <c r="C154" s="33">
        <v>26000</v>
      </c>
      <c r="D154" s="33">
        <v>26000</v>
      </c>
      <c r="E154" s="33">
        <v>17326.5</v>
      </c>
      <c r="F154" s="33">
        <v>25741.42</v>
      </c>
      <c r="G154" s="33">
        <f>+F154/D154*100</f>
        <v>99.00546153846153</v>
      </c>
    </row>
    <row r="155" spans="1:7" ht="12.75">
      <c r="A155" s="31" t="s">
        <v>305</v>
      </c>
      <c r="B155" s="32" t="s">
        <v>47</v>
      </c>
      <c r="C155" s="33">
        <v>5000</v>
      </c>
      <c r="D155" s="33">
        <v>5000</v>
      </c>
      <c r="E155" s="33">
        <v>0</v>
      </c>
      <c r="F155" s="33">
        <v>4860</v>
      </c>
      <c r="G155" s="33">
        <f>+F155/D155*100</f>
        <v>97.2</v>
      </c>
    </row>
    <row r="156" spans="1:7" ht="25.5">
      <c r="A156" s="31" t="s">
        <v>306</v>
      </c>
      <c r="B156" s="32" t="s">
        <v>48</v>
      </c>
      <c r="C156" s="33">
        <v>4000</v>
      </c>
      <c r="D156" s="33">
        <v>4000</v>
      </c>
      <c r="E156" s="33">
        <v>440</v>
      </c>
      <c r="F156" s="33">
        <v>3980</v>
      </c>
      <c r="G156" s="33">
        <f>+F156/D156*100</f>
        <v>99.5</v>
      </c>
    </row>
    <row r="157" spans="1:7" ht="25.5">
      <c r="A157" s="31" t="s">
        <v>307</v>
      </c>
      <c r="B157" s="32" t="s">
        <v>48</v>
      </c>
      <c r="C157" s="33">
        <v>4000</v>
      </c>
      <c r="D157" s="33">
        <v>4000</v>
      </c>
      <c r="E157" s="33">
        <v>440</v>
      </c>
      <c r="F157" s="33">
        <v>3980</v>
      </c>
      <c r="G157" s="33">
        <f>+F157/D157*100</f>
        <v>99.5</v>
      </c>
    </row>
    <row r="158" spans="1:7" ht="12.75">
      <c r="A158" s="31" t="s">
        <v>222</v>
      </c>
      <c r="B158" s="32" t="s">
        <v>223</v>
      </c>
      <c r="C158" s="33">
        <v>0</v>
      </c>
      <c r="D158" s="33">
        <v>0</v>
      </c>
      <c r="E158" s="33">
        <v>0</v>
      </c>
      <c r="F158" s="33">
        <v>0</v>
      </c>
      <c r="G158" s="33">
        <v>0</v>
      </c>
    </row>
    <row r="159" spans="1:7" ht="12.75">
      <c r="A159" s="31" t="s">
        <v>181</v>
      </c>
      <c r="B159" s="32" t="s">
        <v>70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</row>
    <row r="160" spans="1:7" ht="12.75">
      <c r="A160" s="31" t="s">
        <v>182</v>
      </c>
      <c r="B160" s="32" t="s">
        <v>71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</row>
    <row r="161" spans="1:7" ht="25.5">
      <c r="A161" s="31" t="s">
        <v>183</v>
      </c>
      <c r="B161" s="32" t="s">
        <v>72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</row>
    <row r="162" spans="1:7" ht="12.75">
      <c r="A162" s="31" t="s">
        <v>184</v>
      </c>
      <c r="B162" s="32" t="s">
        <v>73</v>
      </c>
      <c r="C162" s="33">
        <v>4000</v>
      </c>
      <c r="D162" s="33">
        <v>4000</v>
      </c>
      <c r="E162" s="33">
        <v>440</v>
      </c>
      <c r="F162" s="33">
        <v>3980</v>
      </c>
      <c r="G162" s="33">
        <f>+F162/D162*100</f>
        <v>99.5</v>
      </c>
    </row>
    <row r="163" spans="1:7" ht="12.75">
      <c r="A163" s="31" t="s">
        <v>270</v>
      </c>
      <c r="B163" s="32" t="s">
        <v>271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</row>
    <row r="164" spans="1:7" ht="12.75">
      <c r="A164" s="31" t="s">
        <v>185</v>
      </c>
      <c r="B164" s="32" t="s">
        <v>74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</row>
    <row r="165" spans="1:7" ht="12.75">
      <c r="A165" s="31" t="s">
        <v>186</v>
      </c>
      <c r="B165" s="32" t="s">
        <v>75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</row>
    <row r="166" spans="1:7" ht="12.75">
      <c r="A166" s="31" t="s">
        <v>308</v>
      </c>
      <c r="B166" s="32" t="s">
        <v>49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</row>
    <row r="167" spans="1:7" ht="12.75">
      <c r="A167" s="31" t="s">
        <v>187</v>
      </c>
      <c r="B167" s="32" t="s">
        <v>76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</row>
    <row r="168" spans="1:7" ht="12.75">
      <c r="A168" s="31" t="s">
        <v>188</v>
      </c>
      <c r="B168" s="32" t="s">
        <v>77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</row>
    <row r="169" spans="1:7" ht="12.75">
      <c r="A169" s="31" t="s">
        <v>189</v>
      </c>
      <c r="B169" s="32" t="s">
        <v>78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</row>
    <row r="170" spans="1:7" ht="12.75">
      <c r="A170" s="31" t="s">
        <v>200</v>
      </c>
      <c r="B170" s="32" t="s">
        <v>50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</row>
    <row r="171" spans="1:7" ht="12.75">
      <c r="A171" s="31" t="s">
        <v>309</v>
      </c>
      <c r="B171" s="32" t="s">
        <v>50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</row>
    <row r="172" spans="1:7" ht="12.75">
      <c r="A172" s="31" t="s">
        <v>190</v>
      </c>
      <c r="B172" s="32" t="s">
        <v>51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</row>
    <row r="173" spans="1:7" ht="12.75">
      <c r="A173" s="31" t="s">
        <v>191</v>
      </c>
      <c r="B173" s="32" t="s">
        <v>52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</row>
    <row r="174" spans="1:7" ht="12.75">
      <c r="A174" s="31" t="s">
        <v>192</v>
      </c>
      <c r="B174" s="32" t="s">
        <v>53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</row>
    <row r="175" spans="1:7" ht="12.75">
      <c r="A175" s="31" t="s">
        <v>193</v>
      </c>
      <c r="B175" s="32" t="s">
        <v>54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</row>
    <row r="176" spans="1:7" ht="12.75">
      <c r="A176" s="31" t="s">
        <v>194</v>
      </c>
      <c r="B176" s="32" t="s">
        <v>55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</row>
    <row r="177" spans="1:7" ht="12.75">
      <c r="A177" s="31" t="s">
        <v>195</v>
      </c>
      <c r="B177" s="32" t="s">
        <v>56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</row>
    <row r="178" spans="1:7" ht="12.75">
      <c r="A178" s="31" t="s">
        <v>201</v>
      </c>
      <c r="B178" s="32" t="s">
        <v>57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</row>
    <row r="179" spans="1:7" ht="12.75">
      <c r="A179" s="31" t="s">
        <v>310</v>
      </c>
      <c r="B179" s="32" t="s">
        <v>57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</row>
    <row r="180" spans="1:7" ht="12.75">
      <c r="A180" s="31" t="s">
        <v>215</v>
      </c>
      <c r="B180" s="32" t="s">
        <v>218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</row>
    <row r="181" spans="1:7" ht="12.75">
      <c r="A181" s="31" t="s">
        <v>217</v>
      </c>
      <c r="B181" s="32" t="s">
        <v>220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</row>
    <row r="182" spans="1:7" ht="12.75">
      <c r="A182" s="31" t="s">
        <v>202</v>
      </c>
      <c r="B182" s="32" t="s">
        <v>58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</row>
    <row r="183" spans="1:7" ht="12.75">
      <c r="A183" s="31" t="s">
        <v>311</v>
      </c>
      <c r="B183" s="32" t="s">
        <v>59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</row>
    <row r="184" spans="1:7" ht="25.5">
      <c r="A184" s="31" t="s">
        <v>196</v>
      </c>
      <c r="B184" s="32" t="s">
        <v>60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</row>
    <row r="185" spans="1:7" ht="25.5">
      <c r="A185" s="31" t="s">
        <v>197</v>
      </c>
      <c r="B185" s="32" t="s">
        <v>61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</row>
    <row r="186" spans="1:7" ht="12.75">
      <c r="A186" s="31" t="s">
        <v>312</v>
      </c>
      <c r="B186" s="32" t="s">
        <v>62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</row>
    <row r="187" spans="1:7" ht="12.75">
      <c r="A187" s="31" t="s">
        <v>198</v>
      </c>
      <c r="B187" s="32" t="s">
        <v>63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</row>
    <row r="188" spans="1:7" ht="12.75">
      <c r="A188" s="31" t="s">
        <v>199</v>
      </c>
      <c r="B188" s="32" t="s">
        <v>64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</row>
    <row r="189" spans="1:7" ht="12.75">
      <c r="A189" s="31" t="s">
        <v>313</v>
      </c>
      <c r="B189" s="32" t="s">
        <v>65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</row>
    <row r="190" spans="1:7" ht="12.75">
      <c r="A190" s="31" t="s">
        <v>221</v>
      </c>
      <c r="B190" s="32" t="s">
        <v>65</v>
      </c>
      <c r="C190" s="33">
        <v>0</v>
      </c>
      <c r="D190" s="33">
        <v>0</v>
      </c>
      <c r="E190" s="33">
        <v>0</v>
      </c>
      <c r="F190" s="33">
        <v>0</v>
      </c>
      <c r="G190" s="33">
        <v>0</v>
      </c>
    </row>
    <row r="191" spans="1:7" ht="12.75">
      <c r="A191" s="31" t="s">
        <v>203</v>
      </c>
      <c r="B191" s="32" t="s">
        <v>66</v>
      </c>
      <c r="C191" s="33">
        <v>75000</v>
      </c>
      <c r="D191" s="33">
        <v>75000</v>
      </c>
      <c r="E191" s="33">
        <v>10643.6</v>
      </c>
      <c r="F191" s="33">
        <v>67435.55</v>
      </c>
      <c r="G191" s="33">
        <f>+F191/D191*100</f>
        <v>89.91406666666667</v>
      </c>
    </row>
    <row r="192" spans="1:7" ht="12.75">
      <c r="A192" s="31" t="s">
        <v>314</v>
      </c>
      <c r="B192" s="32" t="s">
        <v>67</v>
      </c>
      <c r="C192" s="33">
        <v>35000</v>
      </c>
      <c r="D192" s="33">
        <v>35000</v>
      </c>
      <c r="E192" s="33">
        <v>10643.6</v>
      </c>
      <c r="F192" s="33">
        <v>27933.6</v>
      </c>
      <c r="G192" s="33">
        <f>+F192/D192*100</f>
        <v>79.81028571428571</v>
      </c>
    </row>
    <row r="193" spans="1:7" ht="12.75">
      <c r="A193" s="31" t="s">
        <v>315</v>
      </c>
      <c r="B193" s="32" t="s">
        <v>68</v>
      </c>
      <c r="C193" s="33">
        <v>40000</v>
      </c>
      <c r="D193" s="33">
        <v>40000</v>
      </c>
      <c r="E193" s="33">
        <v>0</v>
      </c>
      <c r="F193" s="33">
        <v>39501.95</v>
      </c>
      <c r="G193" s="33">
        <f>+F193/D193*100</f>
        <v>98.754875</v>
      </c>
    </row>
    <row r="194" spans="1:7" ht="12.75">
      <c r="A194" s="31" t="s">
        <v>316</v>
      </c>
      <c r="B194" s="32" t="s">
        <v>69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</row>
    <row r="195" spans="1:7" ht="12.75">
      <c r="A195" s="31" t="s">
        <v>317</v>
      </c>
      <c r="B195" s="32" t="s">
        <v>204</v>
      </c>
      <c r="C195" s="33">
        <v>327250</v>
      </c>
      <c r="D195" s="33">
        <v>326050</v>
      </c>
      <c r="E195" s="33">
        <v>44514.03</v>
      </c>
      <c r="F195" s="33">
        <v>297784.41</v>
      </c>
      <c r="G195" s="33">
        <f>+F195/D195*100</f>
        <v>91.33090323570003</v>
      </c>
    </row>
    <row r="196" spans="1:7" ht="12.75">
      <c r="A196" s="145" t="s">
        <v>319</v>
      </c>
      <c r="B196" s="145" t="s">
        <v>319</v>
      </c>
      <c r="C196" s="145" t="s">
        <v>319</v>
      </c>
      <c r="D196" s="145"/>
      <c r="E196" s="145" t="s">
        <v>319</v>
      </c>
      <c r="F196" s="145" t="s">
        <v>319</v>
      </c>
      <c r="G196" s="145" t="s">
        <v>319</v>
      </c>
    </row>
    <row r="197" spans="1:7" ht="63.75">
      <c r="A197" s="30" t="s">
        <v>0</v>
      </c>
      <c r="B197" s="30" t="s">
        <v>1</v>
      </c>
      <c r="C197" s="30" t="s">
        <v>294</v>
      </c>
      <c r="D197" s="30" t="s">
        <v>394</v>
      </c>
      <c r="E197" s="30" t="s">
        <v>395</v>
      </c>
      <c r="F197" s="30" t="s">
        <v>406</v>
      </c>
      <c r="G197" s="30" t="s">
        <v>337</v>
      </c>
    </row>
    <row r="198" spans="1:7" ht="12.75">
      <c r="A198" s="31" t="s">
        <v>295</v>
      </c>
      <c r="B198" s="32" t="s">
        <v>3</v>
      </c>
      <c r="C198" s="33">
        <v>341850</v>
      </c>
      <c r="D198" s="33">
        <v>344000</v>
      </c>
      <c r="E198" s="33">
        <v>33798.79</v>
      </c>
      <c r="F198" s="33">
        <v>338179.37</v>
      </c>
      <c r="G198" s="33">
        <f>+F198/D198*100</f>
        <v>98.30795639534884</v>
      </c>
    </row>
    <row r="199" spans="1:7" ht="12.75">
      <c r="A199" s="31" t="s">
        <v>296</v>
      </c>
      <c r="B199" s="32" t="s">
        <v>4</v>
      </c>
      <c r="C199" s="33">
        <v>239120</v>
      </c>
      <c r="D199" s="33">
        <v>240130</v>
      </c>
      <c r="E199" s="33">
        <v>22455.11</v>
      </c>
      <c r="F199" s="33">
        <v>240069.44</v>
      </c>
      <c r="G199" s="33">
        <f aca="true" t="shared" si="2" ref="G199:G261">+F199/D199*100</f>
        <v>99.9747803273227</v>
      </c>
    </row>
    <row r="200" spans="1:7" ht="12.75">
      <c r="A200" s="31" t="s">
        <v>149</v>
      </c>
      <c r="B200" s="32" t="s">
        <v>5</v>
      </c>
      <c r="C200" s="33">
        <v>186000</v>
      </c>
      <c r="D200" s="33">
        <v>186350</v>
      </c>
      <c r="E200" s="33">
        <v>17290.86</v>
      </c>
      <c r="F200" s="33">
        <v>186324.43</v>
      </c>
      <c r="G200" s="33">
        <f t="shared" si="2"/>
        <v>99.98627850818352</v>
      </c>
    </row>
    <row r="201" spans="1:7" ht="12.75">
      <c r="A201" s="31" t="s">
        <v>150</v>
      </c>
      <c r="B201" s="32" t="s">
        <v>6</v>
      </c>
      <c r="C201" s="33">
        <v>3600</v>
      </c>
      <c r="D201" s="33">
        <v>4100</v>
      </c>
      <c r="E201" s="33">
        <v>501.26</v>
      </c>
      <c r="F201" s="33">
        <v>4071.19</v>
      </c>
      <c r="G201" s="33">
        <f t="shared" si="2"/>
        <v>99.29731707317073</v>
      </c>
    </row>
    <row r="202" spans="1:7" ht="12.75">
      <c r="A202" s="31" t="s">
        <v>151</v>
      </c>
      <c r="B202" s="32" t="s">
        <v>7</v>
      </c>
      <c r="C202" s="33">
        <v>34800</v>
      </c>
      <c r="D202" s="33">
        <v>34890</v>
      </c>
      <c r="E202" s="33">
        <v>3263.69</v>
      </c>
      <c r="F202" s="33">
        <v>34888.73</v>
      </c>
      <c r="G202" s="33">
        <f t="shared" si="2"/>
        <v>99.99635998853542</v>
      </c>
    </row>
    <row r="203" spans="1:7" ht="12.75">
      <c r="A203" s="31" t="s">
        <v>152</v>
      </c>
      <c r="B203" s="32" t="s">
        <v>8</v>
      </c>
      <c r="C203" s="33">
        <v>14250</v>
      </c>
      <c r="D203" s="33">
        <v>14260</v>
      </c>
      <c r="E203" s="33">
        <v>1334.16</v>
      </c>
      <c r="F203" s="33">
        <v>14255.93</v>
      </c>
      <c r="G203" s="33">
        <f t="shared" si="2"/>
        <v>99.97145862552594</v>
      </c>
    </row>
    <row r="204" spans="1:7" ht="12.75">
      <c r="A204" s="31" t="s">
        <v>153</v>
      </c>
      <c r="B204" s="32" t="s">
        <v>9</v>
      </c>
      <c r="C204" s="33">
        <v>470</v>
      </c>
      <c r="D204" s="33">
        <v>530</v>
      </c>
      <c r="E204" s="33">
        <v>65.14</v>
      </c>
      <c r="F204" s="33">
        <v>529.16</v>
      </c>
      <c r="G204" s="33">
        <f t="shared" si="2"/>
        <v>99.84150943396226</v>
      </c>
    </row>
    <row r="205" spans="1:7" ht="12.75">
      <c r="A205" s="31" t="s">
        <v>297</v>
      </c>
      <c r="B205" s="32" t="s">
        <v>10</v>
      </c>
      <c r="C205" s="33">
        <v>3830</v>
      </c>
      <c r="D205" s="33">
        <v>3670</v>
      </c>
      <c r="E205" s="33">
        <v>75.56</v>
      </c>
      <c r="F205" s="33">
        <v>1852.13</v>
      </c>
      <c r="G205" s="33">
        <f t="shared" si="2"/>
        <v>50.46675749318802</v>
      </c>
    </row>
    <row r="206" spans="1:7" ht="12.75">
      <c r="A206" s="31" t="s">
        <v>154</v>
      </c>
      <c r="B206" s="32" t="s">
        <v>11</v>
      </c>
      <c r="C206" s="33">
        <v>0</v>
      </c>
      <c r="D206" s="33">
        <v>0</v>
      </c>
      <c r="E206" s="33">
        <v>0</v>
      </c>
      <c r="F206" s="33">
        <v>0</v>
      </c>
      <c r="G206" s="33">
        <v>0</v>
      </c>
    </row>
    <row r="207" spans="1:7" ht="12.75">
      <c r="A207" s="31" t="s">
        <v>155</v>
      </c>
      <c r="B207" s="32" t="s">
        <v>12</v>
      </c>
      <c r="C207" s="33">
        <v>0</v>
      </c>
      <c r="D207" s="33">
        <v>0</v>
      </c>
      <c r="E207" s="33">
        <v>0</v>
      </c>
      <c r="F207" s="33">
        <v>0</v>
      </c>
      <c r="G207" s="33">
        <v>0</v>
      </c>
    </row>
    <row r="208" spans="1:7" ht="12.75">
      <c r="A208" s="31" t="s">
        <v>156</v>
      </c>
      <c r="B208" s="32" t="s">
        <v>13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</row>
    <row r="209" spans="1:7" ht="12.75">
      <c r="A209" s="31" t="s">
        <v>157</v>
      </c>
      <c r="B209" s="32" t="s">
        <v>14</v>
      </c>
      <c r="C209" s="33">
        <v>330</v>
      </c>
      <c r="D209" s="33">
        <v>330</v>
      </c>
      <c r="E209" s="33">
        <v>0</v>
      </c>
      <c r="F209" s="33">
        <v>324</v>
      </c>
      <c r="G209" s="33">
        <f t="shared" si="2"/>
        <v>98.18181818181819</v>
      </c>
    </row>
    <row r="210" spans="1:7" ht="12.75">
      <c r="A210" s="31" t="s">
        <v>158</v>
      </c>
      <c r="B210" s="32" t="s">
        <v>15</v>
      </c>
      <c r="C210" s="33">
        <v>0</v>
      </c>
      <c r="D210" s="33">
        <v>0</v>
      </c>
      <c r="E210" s="33">
        <v>0</v>
      </c>
      <c r="F210" s="33">
        <v>0</v>
      </c>
      <c r="G210" s="33">
        <v>0</v>
      </c>
    </row>
    <row r="211" spans="1:7" ht="12.75">
      <c r="A211" s="31" t="s">
        <v>159</v>
      </c>
      <c r="B211" s="32" t="s">
        <v>16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</row>
    <row r="212" spans="1:7" ht="12.75">
      <c r="A212" s="31" t="s">
        <v>160</v>
      </c>
      <c r="B212" s="32" t="s">
        <v>17</v>
      </c>
      <c r="C212" s="33">
        <v>3500</v>
      </c>
      <c r="D212" s="33">
        <v>3340</v>
      </c>
      <c r="E212" s="33">
        <v>75.56</v>
      </c>
      <c r="F212" s="33">
        <v>1528.13</v>
      </c>
      <c r="G212" s="33">
        <f t="shared" si="2"/>
        <v>45.75239520958084</v>
      </c>
    </row>
    <row r="213" spans="1:7" ht="12.75">
      <c r="A213" s="31" t="s">
        <v>298</v>
      </c>
      <c r="B213" s="32" t="s">
        <v>18</v>
      </c>
      <c r="C213" s="33">
        <v>81700</v>
      </c>
      <c r="D213" s="33">
        <v>83000</v>
      </c>
      <c r="E213" s="33">
        <v>9096.14</v>
      </c>
      <c r="F213" s="33">
        <v>82987.54</v>
      </c>
      <c r="G213" s="33">
        <f t="shared" si="2"/>
        <v>99.98498795180723</v>
      </c>
    </row>
    <row r="214" spans="1:7" ht="12.75">
      <c r="A214" s="31" t="s">
        <v>161</v>
      </c>
      <c r="B214" s="32" t="s">
        <v>19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</row>
    <row r="215" spans="1:7" ht="12.75">
      <c r="A215" s="31" t="s">
        <v>287</v>
      </c>
      <c r="B215" s="32" t="s">
        <v>288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</row>
    <row r="216" spans="1:7" ht="12.75">
      <c r="A216" s="31" t="s">
        <v>162</v>
      </c>
      <c r="B216" s="32" t="s">
        <v>20</v>
      </c>
      <c r="C216" s="33">
        <v>500</v>
      </c>
      <c r="D216" s="33">
        <v>500</v>
      </c>
      <c r="E216" s="33">
        <v>0</v>
      </c>
      <c r="F216" s="33">
        <v>300</v>
      </c>
      <c r="G216" s="33">
        <f t="shared" si="2"/>
        <v>60</v>
      </c>
    </row>
    <row r="217" spans="1:7" ht="12.75">
      <c r="A217" s="31" t="s">
        <v>163</v>
      </c>
      <c r="B217" s="32" t="s">
        <v>21</v>
      </c>
      <c r="C217" s="33">
        <v>80000</v>
      </c>
      <c r="D217" s="33">
        <v>81300</v>
      </c>
      <c r="E217" s="33">
        <v>9096.14</v>
      </c>
      <c r="F217" s="33">
        <v>81505.97</v>
      </c>
      <c r="G217" s="33">
        <f t="shared" si="2"/>
        <v>100.25334563345633</v>
      </c>
    </row>
    <row r="218" spans="1:7" ht="12.75">
      <c r="A218" s="31" t="s">
        <v>164</v>
      </c>
      <c r="B218" s="32" t="s">
        <v>22</v>
      </c>
      <c r="C218" s="33">
        <v>1200</v>
      </c>
      <c r="D218" s="33">
        <v>1200</v>
      </c>
      <c r="E218" s="33">
        <v>0</v>
      </c>
      <c r="F218" s="33">
        <v>1181.57</v>
      </c>
      <c r="G218" s="33">
        <f t="shared" si="2"/>
        <v>98.46416666666667</v>
      </c>
    </row>
    <row r="219" spans="1:7" ht="12.75">
      <c r="A219" s="31" t="s">
        <v>165</v>
      </c>
      <c r="B219" s="32" t="s">
        <v>23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</row>
    <row r="220" spans="1:7" ht="12.75">
      <c r="A220" s="31" t="s">
        <v>299</v>
      </c>
      <c r="B220" s="32" t="s">
        <v>24</v>
      </c>
      <c r="C220" s="33">
        <v>11700</v>
      </c>
      <c r="D220" s="33">
        <v>11700</v>
      </c>
      <c r="E220" s="33">
        <v>472</v>
      </c>
      <c r="F220" s="33">
        <v>9577.53</v>
      </c>
      <c r="G220" s="33">
        <f t="shared" si="2"/>
        <v>81.85923076923078</v>
      </c>
    </row>
    <row r="221" spans="1:7" ht="12.75">
      <c r="A221" s="31" t="s">
        <v>166</v>
      </c>
      <c r="B221" s="32" t="s">
        <v>25</v>
      </c>
      <c r="C221" s="33">
        <v>1300</v>
      </c>
      <c r="D221" s="33">
        <v>1300</v>
      </c>
      <c r="E221" s="33">
        <v>36</v>
      </c>
      <c r="F221" s="33">
        <v>591</v>
      </c>
      <c r="G221" s="33">
        <f t="shared" si="2"/>
        <v>45.46153846153846</v>
      </c>
    </row>
    <row r="222" spans="1:7" ht="12.75">
      <c r="A222" s="31" t="s">
        <v>167</v>
      </c>
      <c r="B222" s="32" t="s">
        <v>26</v>
      </c>
      <c r="C222" s="33">
        <v>300</v>
      </c>
      <c r="D222" s="33">
        <v>300</v>
      </c>
      <c r="E222" s="33">
        <v>0</v>
      </c>
      <c r="F222" s="33">
        <v>0</v>
      </c>
      <c r="G222" s="33">
        <f t="shared" si="2"/>
        <v>0</v>
      </c>
    </row>
    <row r="223" spans="1:7" ht="12.75">
      <c r="A223" s="31" t="s">
        <v>168</v>
      </c>
      <c r="B223" s="32" t="s">
        <v>27</v>
      </c>
      <c r="C223" s="33">
        <v>6000</v>
      </c>
      <c r="D223" s="33">
        <v>6410</v>
      </c>
      <c r="E223" s="33">
        <v>0</v>
      </c>
      <c r="F223" s="33">
        <v>6170.53</v>
      </c>
      <c r="G223" s="33">
        <f t="shared" si="2"/>
        <v>96.26411856474259</v>
      </c>
    </row>
    <row r="224" spans="1:7" ht="12.75">
      <c r="A224" s="31" t="s">
        <v>169</v>
      </c>
      <c r="B224" s="32" t="s">
        <v>28</v>
      </c>
      <c r="C224" s="33">
        <v>0</v>
      </c>
      <c r="D224" s="33">
        <v>0</v>
      </c>
      <c r="E224" s="33">
        <v>0</v>
      </c>
      <c r="F224" s="33">
        <v>0</v>
      </c>
      <c r="G224" s="33">
        <v>0</v>
      </c>
    </row>
    <row r="225" spans="1:7" ht="12.75">
      <c r="A225" s="31" t="s">
        <v>170</v>
      </c>
      <c r="B225" s="32" t="s">
        <v>29</v>
      </c>
      <c r="C225" s="33">
        <v>0</v>
      </c>
      <c r="D225" s="33">
        <v>0</v>
      </c>
      <c r="E225" s="33">
        <v>0</v>
      </c>
      <c r="F225" s="33">
        <v>0</v>
      </c>
      <c r="G225" s="33">
        <v>0</v>
      </c>
    </row>
    <row r="226" spans="1:7" ht="12.75">
      <c r="A226" s="31" t="s">
        <v>171</v>
      </c>
      <c r="B226" s="32" t="s">
        <v>30</v>
      </c>
      <c r="C226" s="33">
        <v>0</v>
      </c>
      <c r="D226" s="33">
        <v>0</v>
      </c>
      <c r="E226" s="33">
        <v>0</v>
      </c>
      <c r="F226" s="33">
        <v>0</v>
      </c>
      <c r="G226" s="33">
        <v>0</v>
      </c>
    </row>
    <row r="227" spans="1:7" ht="12.75">
      <c r="A227" s="31" t="s">
        <v>172</v>
      </c>
      <c r="B227" s="32" t="s">
        <v>31</v>
      </c>
      <c r="C227" s="33">
        <v>0</v>
      </c>
      <c r="D227" s="33">
        <v>0</v>
      </c>
      <c r="E227" s="33">
        <v>0</v>
      </c>
      <c r="F227" s="33">
        <v>0</v>
      </c>
      <c r="G227" s="33">
        <v>0</v>
      </c>
    </row>
    <row r="228" spans="1:7" ht="12.75">
      <c r="A228" s="31" t="s">
        <v>173</v>
      </c>
      <c r="B228" s="32" t="s">
        <v>32</v>
      </c>
      <c r="C228" s="33">
        <v>0</v>
      </c>
      <c r="D228" s="33">
        <v>0</v>
      </c>
      <c r="E228" s="33">
        <v>0</v>
      </c>
      <c r="F228" s="33">
        <v>0</v>
      </c>
      <c r="G228" s="33">
        <v>0</v>
      </c>
    </row>
    <row r="229" spans="1:7" ht="12.75">
      <c r="A229" s="31" t="s">
        <v>174</v>
      </c>
      <c r="B229" s="32" t="s">
        <v>33</v>
      </c>
      <c r="C229" s="33">
        <v>4100</v>
      </c>
      <c r="D229" s="33">
        <v>3690</v>
      </c>
      <c r="E229" s="33">
        <v>436</v>
      </c>
      <c r="F229" s="33">
        <v>2816</v>
      </c>
      <c r="G229" s="33">
        <f t="shared" si="2"/>
        <v>76.31436314363144</v>
      </c>
    </row>
    <row r="230" spans="1:7" ht="12.75">
      <c r="A230" s="31" t="s">
        <v>300</v>
      </c>
      <c r="B230" s="32" t="s">
        <v>34</v>
      </c>
      <c r="C230" s="33">
        <v>1000</v>
      </c>
      <c r="D230" s="33">
        <v>1000</v>
      </c>
      <c r="E230" s="33">
        <v>940.2</v>
      </c>
      <c r="F230" s="33">
        <v>940.2</v>
      </c>
      <c r="G230" s="33">
        <f t="shared" si="2"/>
        <v>94.02000000000001</v>
      </c>
    </row>
    <row r="231" spans="1:7" ht="12.75">
      <c r="A231" s="31" t="s">
        <v>175</v>
      </c>
      <c r="B231" s="32" t="s">
        <v>35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</row>
    <row r="232" spans="1:7" ht="12.75">
      <c r="A232" s="31" t="s">
        <v>176</v>
      </c>
      <c r="B232" s="32" t="s">
        <v>36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</row>
    <row r="233" spans="1:7" ht="12.75">
      <c r="A233" s="31" t="s">
        <v>177</v>
      </c>
      <c r="B233" s="32" t="s">
        <v>37</v>
      </c>
      <c r="C233" s="33">
        <v>1000</v>
      </c>
      <c r="D233" s="33">
        <v>1000</v>
      </c>
      <c r="E233" s="33">
        <v>940.2</v>
      </c>
      <c r="F233" s="33">
        <v>940.2</v>
      </c>
      <c r="G233" s="33">
        <f t="shared" si="2"/>
        <v>94.02000000000001</v>
      </c>
    </row>
    <row r="234" spans="1:7" ht="12.75">
      <c r="A234" s="31" t="s">
        <v>301</v>
      </c>
      <c r="B234" s="32" t="s">
        <v>38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</row>
    <row r="235" spans="1:7" ht="12.75">
      <c r="A235" s="31" t="s">
        <v>205</v>
      </c>
      <c r="B235" s="32" t="s">
        <v>39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</row>
    <row r="236" spans="1:7" ht="12.75">
      <c r="A236" s="31" t="s">
        <v>206</v>
      </c>
      <c r="B236" s="32" t="s">
        <v>40</v>
      </c>
      <c r="C236" s="33">
        <v>0</v>
      </c>
      <c r="D236" s="33">
        <v>0</v>
      </c>
      <c r="E236" s="33">
        <v>0</v>
      </c>
      <c r="F236" s="33">
        <v>0</v>
      </c>
      <c r="G236" s="33">
        <v>0</v>
      </c>
    </row>
    <row r="237" spans="1:7" ht="12.75">
      <c r="A237" s="31" t="s">
        <v>302</v>
      </c>
      <c r="B237" s="32" t="s">
        <v>41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</row>
    <row r="238" spans="1:7" ht="12.75">
      <c r="A238" s="31" t="s">
        <v>178</v>
      </c>
      <c r="B238" s="32" t="s">
        <v>42</v>
      </c>
      <c r="C238" s="33">
        <v>0</v>
      </c>
      <c r="D238" s="33">
        <v>0</v>
      </c>
      <c r="E238" s="33">
        <v>0</v>
      </c>
      <c r="F238" s="33">
        <v>0</v>
      </c>
      <c r="G238" s="33">
        <v>0</v>
      </c>
    </row>
    <row r="239" spans="1:7" ht="12.75">
      <c r="A239" s="31" t="s">
        <v>179</v>
      </c>
      <c r="B239" s="32" t="s">
        <v>43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</row>
    <row r="240" spans="1:7" ht="12.75">
      <c r="A240" s="31" t="s">
        <v>180</v>
      </c>
      <c r="B240" s="32" t="s">
        <v>44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</row>
    <row r="241" spans="1:7" ht="12.75">
      <c r="A241" s="31" t="s">
        <v>303</v>
      </c>
      <c r="B241" s="32" t="s">
        <v>45</v>
      </c>
      <c r="C241" s="33">
        <v>0</v>
      </c>
      <c r="D241" s="33">
        <v>0</v>
      </c>
      <c r="E241" s="33">
        <v>0</v>
      </c>
      <c r="F241" s="33">
        <v>0</v>
      </c>
      <c r="G241" s="33">
        <v>0</v>
      </c>
    </row>
    <row r="242" spans="1:7" ht="12.75">
      <c r="A242" s="31" t="s">
        <v>325</v>
      </c>
      <c r="B242" s="32" t="s">
        <v>326</v>
      </c>
      <c r="C242" s="33">
        <v>0</v>
      </c>
      <c r="D242" s="33">
        <v>0</v>
      </c>
      <c r="E242" s="33">
        <v>0</v>
      </c>
      <c r="F242" s="33">
        <v>0</v>
      </c>
      <c r="G242" s="33">
        <v>0</v>
      </c>
    </row>
    <row r="243" spans="1:7" ht="12.75">
      <c r="A243" s="31" t="s">
        <v>304</v>
      </c>
      <c r="B243" s="32" t="s">
        <v>46</v>
      </c>
      <c r="C243" s="33">
        <v>4500</v>
      </c>
      <c r="D243" s="33">
        <v>4500</v>
      </c>
      <c r="E243" s="33">
        <v>759.78</v>
      </c>
      <c r="F243" s="33">
        <v>2752.53</v>
      </c>
      <c r="G243" s="33">
        <f t="shared" si="2"/>
        <v>61.16733333333334</v>
      </c>
    </row>
    <row r="244" spans="1:7" ht="12.75">
      <c r="A244" s="31" t="s">
        <v>262</v>
      </c>
      <c r="B244" s="32" t="s">
        <v>260</v>
      </c>
      <c r="C244" s="33">
        <v>2000</v>
      </c>
      <c r="D244" s="33">
        <v>2000</v>
      </c>
      <c r="E244" s="33">
        <v>759.78</v>
      </c>
      <c r="F244" s="33">
        <v>1452.53</v>
      </c>
      <c r="G244" s="33">
        <f t="shared" si="2"/>
        <v>72.6265</v>
      </c>
    </row>
    <row r="245" spans="1:7" ht="12.75">
      <c r="A245" s="31" t="s">
        <v>263</v>
      </c>
      <c r="B245" s="32" t="s">
        <v>261</v>
      </c>
      <c r="C245" s="33">
        <v>0</v>
      </c>
      <c r="D245" s="33">
        <v>0</v>
      </c>
      <c r="E245" s="33">
        <v>0</v>
      </c>
      <c r="F245" s="33">
        <v>0</v>
      </c>
      <c r="G245" s="33">
        <v>0</v>
      </c>
    </row>
    <row r="246" spans="1:7" ht="12.75">
      <c r="A246" s="31" t="s">
        <v>207</v>
      </c>
      <c r="B246" s="32" t="s">
        <v>211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</row>
    <row r="247" spans="1:7" ht="12.75">
      <c r="A247" s="31" t="s">
        <v>208</v>
      </c>
      <c r="B247" s="32" t="s">
        <v>212</v>
      </c>
      <c r="C247" s="33">
        <v>0</v>
      </c>
      <c r="D247" s="33">
        <v>0</v>
      </c>
      <c r="E247" s="33">
        <v>0</v>
      </c>
      <c r="F247" s="33">
        <v>0</v>
      </c>
      <c r="G247" s="33">
        <v>0</v>
      </c>
    </row>
    <row r="248" spans="1:7" ht="12.75">
      <c r="A248" s="31" t="s">
        <v>209</v>
      </c>
      <c r="B248" s="32" t="s">
        <v>213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</row>
    <row r="249" spans="1:7" ht="12.75">
      <c r="A249" s="31" t="s">
        <v>289</v>
      </c>
      <c r="B249" s="32" t="s">
        <v>89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</row>
    <row r="250" spans="1:7" ht="12.75">
      <c r="A250" s="31" t="s">
        <v>210</v>
      </c>
      <c r="B250" s="32" t="s">
        <v>214</v>
      </c>
      <c r="C250" s="33">
        <v>2500</v>
      </c>
      <c r="D250" s="33">
        <v>2500</v>
      </c>
      <c r="E250" s="33">
        <v>0</v>
      </c>
      <c r="F250" s="33">
        <v>1300</v>
      </c>
      <c r="G250" s="33">
        <f t="shared" si="2"/>
        <v>52</v>
      </c>
    </row>
    <row r="251" spans="1:7" ht="12.75">
      <c r="A251" s="31" t="s">
        <v>305</v>
      </c>
      <c r="B251" s="32" t="s">
        <v>47</v>
      </c>
      <c r="C251" s="33">
        <v>47500</v>
      </c>
      <c r="D251" s="33">
        <v>45700</v>
      </c>
      <c r="E251" s="33">
        <v>3940.91</v>
      </c>
      <c r="F251" s="33">
        <v>43532.41</v>
      </c>
      <c r="G251" s="33">
        <f t="shared" si="2"/>
        <v>95.25691466083151</v>
      </c>
    </row>
    <row r="252" spans="1:7" ht="25.5">
      <c r="A252" s="31" t="s">
        <v>306</v>
      </c>
      <c r="B252" s="32" t="s">
        <v>48</v>
      </c>
      <c r="C252" s="33">
        <v>939000</v>
      </c>
      <c r="D252" s="33">
        <v>923650</v>
      </c>
      <c r="E252" s="33">
        <v>22868.43</v>
      </c>
      <c r="F252" s="33">
        <v>875609.2</v>
      </c>
      <c r="G252" s="33">
        <f t="shared" si="2"/>
        <v>94.79880907270069</v>
      </c>
    </row>
    <row r="253" spans="1:7" ht="25.5">
      <c r="A253" s="31" t="s">
        <v>307</v>
      </c>
      <c r="B253" s="32" t="s">
        <v>48</v>
      </c>
      <c r="C253" s="33">
        <v>939000</v>
      </c>
      <c r="D253" s="33">
        <v>923650</v>
      </c>
      <c r="E253" s="33">
        <v>22868.43</v>
      </c>
      <c r="F253" s="33">
        <v>875609.2</v>
      </c>
      <c r="G253" s="33">
        <f t="shared" si="2"/>
        <v>94.79880907270069</v>
      </c>
    </row>
    <row r="254" spans="1:7" ht="12.75">
      <c r="A254" s="31" t="s">
        <v>222</v>
      </c>
      <c r="B254" s="32" t="s">
        <v>223</v>
      </c>
      <c r="C254" s="33">
        <v>0</v>
      </c>
      <c r="D254" s="33">
        <v>0</v>
      </c>
      <c r="E254" s="33">
        <v>0</v>
      </c>
      <c r="F254" s="33">
        <v>0</v>
      </c>
      <c r="G254" s="33">
        <v>0</v>
      </c>
    </row>
    <row r="255" spans="1:7" ht="12.75">
      <c r="A255" s="31" t="s">
        <v>181</v>
      </c>
      <c r="B255" s="32" t="s">
        <v>70</v>
      </c>
      <c r="C255" s="33">
        <v>762500</v>
      </c>
      <c r="D255" s="33">
        <v>747500</v>
      </c>
      <c r="E255" s="33">
        <v>19568.43</v>
      </c>
      <c r="F255" s="33">
        <v>718237.89</v>
      </c>
      <c r="G255" s="33">
        <f t="shared" si="2"/>
        <v>96.0853364548495</v>
      </c>
    </row>
    <row r="256" spans="1:7" ht="12.75">
      <c r="A256" s="31" t="s">
        <v>182</v>
      </c>
      <c r="B256" s="32" t="s">
        <v>71</v>
      </c>
      <c r="C256" s="33">
        <v>22000</v>
      </c>
      <c r="D256" s="33">
        <v>22000</v>
      </c>
      <c r="E256" s="33">
        <v>0</v>
      </c>
      <c r="F256" s="33">
        <v>14500</v>
      </c>
      <c r="G256" s="33">
        <f t="shared" si="2"/>
        <v>65.9090909090909</v>
      </c>
    </row>
    <row r="257" spans="1:7" ht="25.5">
      <c r="A257" s="31" t="s">
        <v>183</v>
      </c>
      <c r="B257" s="32" t="s">
        <v>72</v>
      </c>
      <c r="C257" s="33">
        <v>69000</v>
      </c>
      <c r="D257" s="33">
        <v>69000</v>
      </c>
      <c r="E257" s="33">
        <v>0</v>
      </c>
      <c r="F257" s="33">
        <v>68600</v>
      </c>
      <c r="G257" s="33">
        <f t="shared" si="2"/>
        <v>99.42028985507247</v>
      </c>
    </row>
    <row r="258" spans="1:7" ht="12.75">
      <c r="A258" s="31" t="s">
        <v>184</v>
      </c>
      <c r="B258" s="32" t="s">
        <v>73</v>
      </c>
      <c r="C258" s="33">
        <v>0</v>
      </c>
      <c r="D258" s="33">
        <v>0</v>
      </c>
      <c r="E258" s="33">
        <v>0</v>
      </c>
      <c r="F258" s="33">
        <v>0</v>
      </c>
      <c r="G258" s="33">
        <v>0</v>
      </c>
    </row>
    <row r="259" spans="1:7" ht="12.75">
      <c r="A259" s="31" t="s">
        <v>270</v>
      </c>
      <c r="B259" s="32" t="s">
        <v>271</v>
      </c>
      <c r="C259" s="33">
        <v>0</v>
      </c>
      <c r="D259" s="33">
        <v>0</v>
      </c>
      <c r="E259" s="33">
        <v>0</v>
      </c>
      <c r="F259" s="33">
        <v>0</v>
      </c>
      <c r="G259" s="33">
        <v>0</v>
      </c>
    </row>
    <row r="260" spans="1:7" ht="12.75">
      <c r="A260" s="31" t="s">
        <v>185</v>
      </c>
      <c r="B260" s="32" t="s">
        <v>74</v>
      </c>
      <c r="C260" s="33">
        <v>24500</v>
      </c>
      <c r="D260" s="33">
        <v>24150</v>
      </c>
      <c r="E260" s="33">
        <v>3000</v>
      </c>
      <c r="F260" s="33">
        <v>17488</v>
      </c>
      <c r="G260" s="33">
        <f t="shared" si="2"/>
        <v>72.41407867494824</v>
      </c>
    </row>
    <row r="261" spans="1:7" ht="12.75">
      <c r="A261" s="31" t="s">
        <v>186</v>
      </c>
      <c r="B261" s="32" t="s">
        <v>75</v>
      </c>
      <c r="C261" s="33">
        <v>61000</v>
      </c>
      <c r="D261" s="33">
        <v>61000</v>
      </c>
      <c r="E261" s="33">
        <v>300</v>
      </c>
      <c r="F261" s="33">
        <v>56783.31</v>
      </c>
      <c r="G261" s="33">
        <f t="shared" si="2"/>
        <v>93.08739344262294</v>
      </c>
    </row>
    <row r="262" spans="1:7" ht="12.75">
      <c r="A262" s="31" t="s">
        <v>308</v>
      </c>
      <c r="B262" s="32" t="s">
        <v>49</v>
      </c>
      <c r="C262" s="33">
        <v>0</v>
      </c>
      <c r="D262" s="33">
        <v>0</v>
      </c>
      <c r="E262" s="33">
        <v>0</v>
      </c>
      <c r="F262" s="33">
        <v>0</v>
      </c>
      <c r="G262" s="33">
        <v>0</v>
      </c>
    </row>
    <row r="263" spans="1:7" ht="12.75">
      <c r="A263" s="31" t="s">
        <v>187</v>
      </c>
      <c r="B263" s="32" t="s">
        <v>76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</row>
    <row r="264" spans="1:7" ht="12.75">
      <c r="A264" s="31" t="s">
        <v>188</v>
      </c>
      <c r="B264" s="32" t="s">
        <v>77</v>
      </c>
      <c r="C264" s="33">
        <v>0</v>
      </c>
      <c r="D264" s="33">
        <v>0</v>
      </c>
      <c r="E264" s="33">
        <v>0</v>
      </c>
      <c r="F264" s="33">
        <v>0</v>
      </c>
      <c r="G264" s="33">
        <v>0</v>
      </c>
    </row>
    <row r="265" spans="1:7" ht="12.75">
      <c r="A265" s="31" t="s">
        <v>189</v>
      </c>
      <c r="B265" s="32" t="s">
        <v>78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</row>
    <row r="266" spans="1:7" ht="12.75">
      <c r="A266" s="31" t="s">
        <v>200</v>
      </c>
      <c r="B266" s="32" t="s">
        <v>50</v>
      </c>
      <c r="C266" s="33">
        <v>0</v>
      </c>
      <c r="D266" s="33">
        <v>0</v>
      </c>
      <c r="E266" s="33">
        <v>0</v>
      </c>
      <c r="F266" s="33">
        <v>0</v>
      </c>
      <c r="G266" s="33">
        <v>0</v>
      </c>
    </row>
    <row r="267" spans="1:7" ht="12.75">
      <c r="A267" s="31" t="s">
        <v>309</v>
      </c>
      <c r="B267" s="32" t="s">
        <v>50</v>
      </c>
      <c r="C267" s="33">
        <v>0</v>
      </c>
      <c r="D267" s="33">
        <v>0</v>
      </c>
      <c r="E267" s="33">
        <v>0</v>
      </c>
      <c r="F267" s="33">
        <v>0</v>
      </c>
      <c r="G267" s="33">
        <v>0</v>
      </c>
    </row>
    <row r="268" spans="1:7" ht="12.75">
      <c r="A268" s="31" t="s">
        <v>190</v>
      </c>
      <c r="B268" s="32" t="s">
        <v>51</v>
      </c>
      <c r="C268" s="33">
        <v>0</v>
      </c>
      <c r="D268" s="33">
        <v>0</v>
      </c>
      <c r="E268" s="33">
        <v>0</v>
      </c>
      <c r="F268" s="33">
        <v>0</v>
      </c>
      <c r="G268" s="33">
        <v>0</v>
      </c>
    </row>
    <row r="269" spans="1:7" ht="12.75">
      <c r="A269" s="31" t="s">
        <v>191</v>
      </c>
      <c r="B269" s="32" t="s">
        <v>52</v>
      </c>
      <c r="C269" s="33">
        <v>0</v>
      </c>
      <c r="D269" s="33">
        <v>0</v>
      </c>
      <c r="E269" s="33">
        <v>0</v>
      </c>
      <c r="F269" s="33">
        <v>0</v>
      </c>
      <c r="G269" s="33">
        <v>0</v>
      </c>
    </row>
    <row r="270" spans="1:7" ht="12.75">
      <c r="A270" s="31" t="s">
        <v>192</v>
      </c>
      <c r="B270" s="32" t="s">
        <v>53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</row>
    <row r="271" spans="1:7" ht="12.75">
      <c r="A271" s="31" t="s">
        <v>193</v>
      </c>
      <c r="B271" s="32" t="s">
        <v>54</v>
      </c>
      <c r="C271" s="33">
        <v>0</v>
      </c>
      <c r="D271" s="33">
        <v>0</v>
      </c>
      <c r="E271" s="33">
        <v>0</v>
      </c>
      <c r="F271" s="33">
        <v>0</v>
      </c>
      <c r="G271" s="33">
        <v>0</v>
      </c>
    </row>
    <row r="272" spans="1:7" ht="12.75">
      <c r="A272" s="31" t="s">
        <v>194</v>
      </c>
      <c r="B272" s="32" t="s">
        <v>55</v>
      </c>
      <c r="C272" s="33">
        <v>0</v>
      </c>
      <c r="D272" s="33">
        <v>0</v>
      </c>
      <c r="E272" s="33">
        <v>0</v>
      </c>
      <c r="F272" s="33">
        <v>0</v>
      </c>
      <c r="G272" s="33">
        <v>0</v>
      </c>
    </row>
    <row r="273" spans="1:7" ht="12.75">
      <c r="A273" s="31" t="s">
        <v>195</v>
      </c>
      <c r="B273" s="32" t="s">
        <v>56</v>
      </c>
      <c r="C273" s="33">
        <v>0</v>
      </c>
      <c r="D273" s="33">
        <v>0</v>
      </c>
      <c r="E273" s="33">
        <v>0</v>
      </c>
      <c r="F273" s="33">
        <v>0</v>
      </c>
      <c r="G273" s="33">
        <v>0</v>
      </c>
    </row>
    <row r="274" spans="1:7" ht="12.75">
      <c r="A274" s="31" t="s">
        <v>201</v>
      </c>
      <c r="B274" s="32" t="s">
        <v>57</v>
      </c>
      <c r="C274" s="33">
        <v>0</v>
      </c>
      <c r="D274" s="33">
        <v>0</v>
      </c>
      <c r="E274" s="33">
        <v>0</v>
      </c>
      <c r="F274" s="33">
        <v>0</v>
      </c>
      <c r="G274" s="33">
        <v>0</v>
      </c>
    </row>
    <row r="275" spans="1:7" ht="12.75">
      <c r="A275" s="31" t="s">
        <v>310</v>
      </c>
      <c r="B275" s="32" t="s">
        <v>57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</row>
    <row r="276" spans="1:7" ht="12.75">
      <c r="A276" s="31" t="s">
        <v>215</v>
      </c>
      <c r="B276" s="32" t="s">
        <v>218</v>
      </c>
      <c r="C276" s="33">
        <v>0</v>
      </c>
      <c r="D276" s="33">
        <v>0</v>
      </c>
      <c r="E276" s="33">
        <v>0</v>
      </c>
      <c r="F276" s="33">
        <v>0</v>
      </c>
      <c r="G276" s="33">
        <v>0</v>
      </c>
    </row>
    <row r="277" spans="1:7" ht="12.75">
      <c r="A277" s="31" t="s">
        <v>217</v>
      </c>
      <c r="B277" s="32" t="s">
        <v>220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</row>
    <row r="278" spans="1:7" ht="12.75">
      <c r="A278" s="31" t="s">
        <v>202</v>
      </c>
      <c r="B278" s="32" t="s">
        <v>58</v>
      </c>
      <c r="C278" s="33">
        <v>0</v>
      </c>
      <c r="D278" s="33">
        <v>0</v>
      </c>
      <c r="E278" s="33">
        <v>0</v>
      </c>
      <c r="F278" s="33">
        <v>0</v>
      </c>
      <c r="G278" s="33">
        <v>0</v>
      </c>
    </row>
    <row r="279" spans="1:7" ht="12.75">
      <c r="A279" s="31" t="s">
        <v>311</v>
      </c>
      <c r="B279" s="32" t="s">
        <v>59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</row>
    <row r="280" spans="1:7" ht="25.5">
      <c r="A280" s="31" t="s">
        <v>196</v>
      </c>
      <c r="B280" s="32" t="s">
        <v>60</v>
      </c>
      <c r="C280" s="33">
        <v>0</v>
      </c>
      <c r="D280" s="33">
        <v>0</v>
      </c>
      <c r="E280" s="33">
        <v>0</v>
      </c>
      <c r="F280" s="33">
        <v>0</v>
      </c>
      <c r="G280" s="33">
        <v>0</v>
      </c>
    </row>
    <row r="281" spans="1:7" ht="25.5">
      <c r="A281" s="31" t="s">
        <v>197</v>
      </c>
      <c r="B281" s="32" t="s">
        <v>61</v>
      </c>
      <c r="C281" s="33">
        <v>0</v>
      </c>
      <c r="D281" s="33">
        <v>0</v>
      </c>
      <c r="E281" s="33">
        <v>0</v>
      </c>
      <c r="F281" s="33">
        <v>0</v>
      </c>
      <c r="G281" s="33">
        <v>0</v>
      </c>
    </row>
    <row r="282" spans="1:7" ht="12.75">
      <c r="A282" s="31" t="s">
        <v>312</v>
      </c>
      <c r="B282" s="32" t="s">
        <v>62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</row>
    <row r="283" spans="1:7" ht="12.75">
      <c r="A283" s="31" t="s">
        <v>198</v>
      </c>
      <c r="B283" s="32" t="s">
        <v>63</v>
      </c>
      <c r="C283" s="33">
        <v>0</v>
      </c>
      <c r="D283" s="33">
        <v>0</v>
      </c>
      <c r="E283" s="33">
        <v>0</v>
      </c>
      <c r="F283" s="33">
        <v>0</v>
      </c>
      <c r="G283" s="33">
        <v>0</v>
      </c>
    </row>
    <row r="284" spans="1:7" ht="12.75">
      <c r="A284" s="31" t="s">
        <v>199</v>
      </c>
      <c r="B284" s="32" t="s">
        <v>64</v>
      </c>
      <c r="C284" s="33">
        <v>0</v>
      </c>
      <c r="D284" s="33">
        <v>0</v>
      </c>
      <c r="E284" s="33">
        <v>0</v>
      </c>
      <c r="F284" s="33">
        <v>0</v>
      </c>
      <c r="G284" s="33">
        <v>0</v>
      </c>
    </row>
    <row r="285" spans="1:7" ht="12.75">
      <c r="A285" s="31" t="s">
        <v>313</v>
      </c>
      <c r="B285" s="32" t="s">
        <v>65</v>
      </c>
      <c r="C285" s="33">
        <v>0</v>
      </c>
      <c r="D285" s="33">
        <v>0</v>
      </c>
      <c r="E285" s="33">
        <v>0</v>
      </c>
      <c r="F285" s="33">
        <v>0</v>
      </c>
      <c r="G285" s="33">
        <v>0</v>
      </c>
    </row>
    <row r="286" spans="1:7" ht="12.75">
      <c r="A286" s="31" t="s">
        <v>221</v>
      </c>
      <c r="B286" s="32" t="s">
        <v>65</v>
      </c>
      <c r="C286" s="33">
        <v>0</v>
      </c>
      <c r="D286" s="33">
        <v>0</v>
      </c>
      <c r="E286" s="33">
        <v>0</v>
      </c>
      <c r="F286" s="33">
        <v>0</v>
      </c>
      <c r="G286" s="33">
        <v>0</v>
      </c>
    </row>
    <row r="287" spans="1:7" ht="12.75">
      <c r="A287" s="31" t="s">
        <v>203</v>
      </c>
      <c r="B287" s="32" t="s">
        <v>66</v>
      </c>
      <c r="C287" s="33">
        <v>0</v>
      </c>
      <c r="D287" s="33">
        <v>0</v>
      </c>
      <c r="E287" s="33">
        <v>0</v>
      </c>
      <c r="F287" s="33">
        <v>0</v>
      </c>
      <c r="G287" s="33">
        <v>0</v>
      </c>
    </row>
    <row r="288" spans="1:7" ht="12.75">
      <c r="A288" s="31" t="s">
        <v>314</v>
      </c>
      <c r="B288" s="32" t="s">
        <v>67</v>
      </c>
      <c r="C288" s="33">
        <v>0</v>
      </c>
      <c r="D288" s="33">
        <v>0</v>
      </c>
      <c r="E288" s="33">
        <v>0</v>
      </c>
      <c r="F288" s="33">
        <v>0</v>
      </c>
      <c r="G288" s="33">
        <v>0</v>
      </c>
    </row>
    <row r="289" spans="1:7" ht="12.75">
      <c r="A289" s="31" t="s">
        <v>315</v>
      </c>
      <c r="B289" s="32" t="s">
        <v>68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</row>
    <row r="290" spans="1:7" ht="12.75">
      <c r="A290" s="31" t="s">
        <v>316</v>
      </c>
      <c r="B290" s="32" t="s">
        <v>69</v>
      </c>
      <c r="C290" s="33">
        <v>0</v>
      </c>
      <c r="D290" s="33">
        <v>0</v>
      </c>
      <c r="E290" s="33">
        <v>0</v>
      </c>
      <c r="F290" s="33">
        <v>0</v>
      </c>
      <c r="G290" s="33">
        <v>0</v>
      </c>
    </row>
    <row r="291" spans="1:7" ht="12.75">
      <c r="A291" s="31" t="s">
        <v>317</v>
      </c>
      <c r="B291" s="32" t="s">
        <v>204</v>
      </c>
      <c r="C291" s="33">
        <v>1328350</v>
      </c>
      <c r="D291" s="33">
        <v>1313350</v>
      </c>
      <c r="E291" s="33">
        <v>60608.13</v>
      </c>
      <c r="F291" s="33">
        <v>1257320.98</v>
      </c>
      <c r="G291" s="33">
        <f>+F291/D291*100</f>
        <v>95.73388510298092</v>
      </c>
    </row>
    <row r="292" spans="1:7" ht="12.75">
      <c r="A292" s="145" t="s">
        <v>338</v>
      </c>
      <c r="B292" s="145" t="s">
        <v>338</v>
      </c>
      <c r="C292" s="145" t="s">
        <v>338</v>
      </c>
      <c r="D292" s="145"/>
      <c r="E292" s="145" t="s">
        <v>338</v>
      </c>
      <c r="F292" s="145" t="s">
        <v>338</v>
      </c>
      <c r="G292" s="145" t="s">
        <v>338</v>
      </c>
    </row>
    <row r="293" spans="1:7" ht="63.75">
      <c r="A293" s="30" t="s">
        <v>0</v>
      </c>
      <c r="B293" s="30" t="s">
        <v>1</v>
      </c>
      <c r="C293" s="30" t="s">
        <v>294</v>
      </c>
      <c r="D293" s="30" t="s">
        <v>394</v>
      </c>
      <c r="E293" s="30" t="s">
        <v>395</v>
      </c>
      <c r="F293" s="30" t="s">
        <v>406</v>
      </c>
      <c r="G293" s="30" t="s">
        <v>337</v>
      </c>
    </row>
    <row r="294" spans="1:7" ht="12.75">
      <c r="A294" s="31" t="s">
        <v>295</v>
      </c>
      <c r="B294" s="32" t="s">
        <v>3</v>
      </c>
      <c r="C294" s="33">
        <v>778673.51</v>
      </c>
      <c r="D294" s="33">
        <v>778673.51</v>
      </c>
      <c r="E294" s="33">
        <v>102953.08</v>
      </c>
      <c r="F294" s="33">
        <v>759743.14</v>
      </c>
      <c r="G294" s="33">
        <f aca="true" t="shared" si="3" ref="G294:G301">+F294/D294*100</f>
        <v>97.56889508158561</v>
      </c>
    </row>
    <row r="295" spans="1:7" ht="12.75">
      <c r="A295" s="31" t="s">
        <v>296</v>
      </c>
      <c r="B295" s="32" t="s">
        <v>4</v>
      </c>
      <c r="C295" s="33">
        <v>278300</v>
      </c>
      <c r="D295" s="33">
        <v>277100</v>
      </c>
      <c r="E295" s="33">
        <v>26870.99</v>
      </c>
      <c r="F295" s="33">
        <v>274182.56</v>
      </c>
      <c r="G295" s="33">
        <f t="shared" si="3"/>
        <v>98.94715265247203</v>
      </c>
    </row>
    <row r="296" spans="1:7" ht="12.75">
      <c r="A296" s="31" t="s">
        <v>149</v>
      </c>
      <c r="B296" s="32" t="s">
        <v>5</v>
      </c>
      <c r="C296" s="33">
        <v>212000</v>
      </c>
      <c r="D296" s="33">
        <v>210800</v>
      </c>
      <c r="E296" s="33">
        <v>20187.77</v>
      </c>
      <c r="F296" s="33">
        <v>208660.41</v>
      </c>
      <c r="G296" s="33">
        <f t="shared" si="3"/>
        <v>98.98501423149906</v>
      </c>
    </row>
    <row r="297" spans="1:7" ht="12.75">
      <c r="A297" s="31" t="s">
        <v>150</v>
      </c>
      <c r="B297" s="32" t="s">
        <v>6</v>
      </c>
      <c r="C297" s="33">
        <v>8100</v>
      </c>
      <c r="D297" s="33">
        <v>8100</v>
      </c>
      <c r="E297" s="33">
        <v>1053.06</v>
      </c>
      <c r="F297" s="33">
        <v>8110.88</v>
      </c>
      <c r="G297" s="33">
        <f t="shared" si="3"/>
        <v>100.13432098765432</v>
      </c>
    </row>
    <row r="298" spans="1:7" ht="12.75">
      <c r="A298" s="31" t="s">
        <v>151</v>
      </c>
      <c r="B298" s="32" t="s">
        <v>7</v>
      </c>
      <c r="C298" s="33">
        <v>40300</v>
      </c>
      <c r="D298" s="33">
        <v>40300</v>
      </c>
      <c r="E298" s="33">
        <v>3894.53</v>
      </c>
      <c r="F298" s="33">
        <v>39971.26</v>
      </c>
      <c r="G298" s="33">
        <f t="shared" si="3"/>
        <v>99.18426799007445</v>
      </c>
    </row>
    <row r="299" spans="1:7" ht="12.75">
      <c r="A299" s="31" t="s">
        <v>152</v>
      </c>
      <c r="B299" s="32" t="s">
        <v>8</v>
      </c>
      <c r="C299" s="33">
        <v>16550</v>
      </c>
      <c r="D299" s="33">
        <v>16550</v>
      </c>
      <c r="E299" s="33">
        <v>1598.71</v>
      </c>
      <c r="F299" s="33">
        <v>16385.65</v>
      </c>
      <c r="G299" s="33">
        <f t="shared" si="3"/>
        <v>99.0069486404834</v>
      </c>
    </row>
    <row r="300" spans="1:7" ht="12.75">
      <c r="A300" s="31" t="s">
        <v>153</v>
      </c>
      <c r="B300" s="32" t="s">
        <v>9</v>
      </c>
      <c r="C300" s="33">
        <v>1350</v>
      </c>
      <c r="D300" s="33">
        <v>1350</v>
      </c>
      <c r="E300" s="33">
        <v>136.92</v>
      </c>
      <c r="F300" s="33">
        <v>1054.36</v>
      </c>
      <c r="G300" s="33">
        <f t="shared" si="3"/>
        <v>78.10074074074073</v>
      </c>
    </row>
    <row r="301" spans="1:7" ht="12.75">
      <c r="A301" s="31" t="s">
        <v>297</v>
      </c>
      <c r="B301" s="32" t="s">
        <v>10</v>
      </c>
      <c r="C301" s="33">
        <v>6260</v>
      </c>
      <c r="D301" s="33">
        <v>6260</v>
      </c>
      <c r="E301" s="33">
        <v>318.53</v>
      </c>
      <c r="F301" s="33">
        <v>3979.91</v>
      </c>
      <c r="G301" s="33">
        <f t="shared" si="3"/>
        <v>63.57683706070287</v>
      </c>
    </row>
    <row r="302" spans="1:7" ht="12.75">
      <c r="A302" s="31" t="s">
        <v>154</v>
      </c>
      <c r="B302" s="32" t="s">
        <v>11</v>
      </c>
      <c r="C302" s="33">
        <v>0</v>
      </c>
      <c r="D302" s="33">
        <v>0</v>
      </c>
      <c r="E302" s="33">
        <v>0</v>
      </c>
      <c r="F302" s="33">
        <v>0</v>
      </c>
      <c r="G302" s="33">
        <v>0</v>
      </c>
    </row>
    <row r="303" spans="1:7" ht="12.75">
      <c r="A303" s="31" t="s">
        <v>155</v>
      </c>
      <c r="B303" s="32" t="s">
        <v>12</v>
      </c>
      <c r="C303" s="33">
        <v>0</v>
      </c>
      <c r="D303" s="33">
        <v>0</v>
      </c>
      <c r="E303" s="33">
        <v>0</v>
      </c>
      <c r="F303" s="33">
        <v>0</v>
      </c>
      <c r="G303" s="33">
        <v>0</v>
      </c>
    </row>
    <row r="304" spans="1:7" ht="12.75">
      <c r="A304" s="31" t="s">
        <v>156</v>
      </c>
      <c r="B304" s="32" t="s">
        <v>13</v>
      </c>
      <c r="C304" s="33">
        <v>0</v>
      </c>
      <c r="D304" s="33">
        <v>0</v>
      </c>
      <c r="E304" s="33">
        <v>0</v>
      </c>
      <c r="F304" s="33">
        <v>0</v>
      </c>
      <c r="G304" s="33">
        <v>0</v>
      </c>
    </row>
    <row r="305" spans="1:7" ht="12.75">
      <c r="A305" s="31" t="s">
        <v>157</v>
      </c>
      <c r="B305" s="32" t="s">
        <v>14</v>
      </c>
      <c r="C305" s="33">
        <v>0</v>
      </c>
      <c r="D305" s="33">
        <v>0</v>
      </c>
      <c r="E305" s="33">
        <v>0</v>
      </c>
      <c r="F305" s="33">
        <v>0</v>
      </c>
      <c r="G305" s="33">
        <v>0</v>
      </c>
    </row>
    <row r="306" spans="1:7" ht="12.75">
      <c r="A306" s="31" t="s">
        <v>158</v>
      </c>
      <c r="B306" s="32" t="s">
        <v>15</v>
      </c>
      <c r="C306" s="33">
        <v>1260</v>
      </c>
      <c r="D306" s="33">
        <v>1260</v>
      </c>
      <c r="E306" s="33">
        <v>0</v>
      </c>
      <c r="F306" s="33">
        <v>0</v>
      </c>
      <c r="G306" s="33">
        <f>+F306/D306*100</f>
        <v>0</v>
      </c>
    </row>
    <row r="307" spans="1:7" ht="12.75">
      <c r="A307" s="31" t="s">
        <v>159</v>
      </c>
      <c r="B307" s="32" t="s">
        <v>16</v>
      </c>
      <c r="C307" s="33">
        <v>0</v>
      </c>
      <c r="D307" s="33">
        <v>0</v>
      </c>
      <c r="E307" s="33">
        <v>0</v>
      </c>
      <c r="F307" s="33">
        <v>0</v>
      </c>
      <c r="G307" s="33">
        <v>0</v>
      </c>
    </row>
    <row r="308" spans="1:7" ht="12.75">
      <c r="A308" s="31" t="s">
        <v>160</v>
      </c>
      <c r="B308" s="32" t="s">
        <v>17</v>
      </c>
      <c r="C308" s="33">
        <v>5000</v>
      </c>
      <c r="D308" s="33">
        <v>5000</v>
      </c>
      <c r="E308" s="33">
        <v>318.53</v>
      </c>
      <c r="F308" s="33">
        <v>3979.91</v>
      </c>
      <c r="G308" s="33">
        <f>+F308/D308*100</f>
        <v>79.59819999999999</v>
      </c>
    </row>
    <row r="309" spans="1:7" ht="12.75">
      <c r="A309" s="31" t="s">
        <v>298</v>
      </c>
      <c r="B309" s="32" t="s">
        <v>18</v>
      </c>
      <c r="C309" s="33">
        <v>23000</v>
      </c>
      <c r="D309" s="33">
        <v>23000</v>
      </c>
      <c r="E309" s="33">
        <v>3132.59</v>
      </c>
      <c r="F309" s="33">
        <v>22466.77</v>
      </c>
      <c r="G309" s="33">
        <f>+F309/D309*100</f>
        <v>97.68160869565217</v>
      </c>
    </row>
    <row r="310" spans="1:7" ht="12.75">
      <c r="A310" s="31" t="s">
        <v>161</v>
      </c>
      <c r="B310" s="32" t="s">
        <v>19</v>
      </c>
      <c r="C310" s="33">
        <v>20000</v>
      </c>
      <c r="D310" s="33">
        <v>20000</v>
      </c>
      <c r="E310" s="33">
        <v>2916.96</v>
      </c>
      <c r="F310" s="33">
        <v>19454.67</v>
      </c>
      <c r="G310" s="33">
        <f>+F310/D310*100</f>
        <v>97.27335</v>
      </c>
    </row>
    <row r="311" spans="1:7" ht="12.75">
      <c r="A311" s="31" t="s">
        <v>287</v>
      </c>
      <c r="B311" s="32" t="s">
        <v>288</v>
      </c>
      <c r="C311" s="33">
        <v>0</v>
      </c>
      <c r="D311" s="33">
        <v>0</v>
      </c>
      <c r="E311" s="33">
        <v>0</v>
      </c>
      <c r="F311" s="33">
        <v>0</v>
      </c>
      <c r="G311" s="33">
        <v>0</v>
      </c>
    </row>
    <row r="312" spans="1:7" ht="12.75">
      <c r="A312" s="31" t="s">
        <v>162</v>
      </c>
      <c r="B312" s="32" t="s">
        <v>20</v>
      </c>
      <c r="C312" s="33">
        <v>0</v>
      </c>
      <c r="D312" s="33">
        <v>0</v>
      </c>
      <c r="E312" s="33">
        <v>0</v>
      </c>
      <c r="F312" s="33">
        <v>0</v>
      </c>
      <c r="G312" s="33">
        <v>0</v>
      </c>
    </row>
    <row r="313" spans="1:7" ht="12.75">
      <c r="A313" s="31" t="s">
        <v>163</v>
      </c>
      <c r="B313" s="32" t="s">
        <v>21</v>
      </c>
      <c r="C313" s="33">
        <v>0</v>
      </c>
      <c r="D313" s="33">
        <v>0</v>
      </c>
      <c r="E313" s="33">
        <v>0</v>
      </c>
      <c r="F313" s="33">
        <v>0</v>
      </c>
      <c r="G313" s="33">
        <v>0</v>
      </c>
    </row>
    <row r="314" spans="1:7" ht="12.75">
      <c r="A314" s="31" t="s">
        <v>164</v>
      </c>
      <c r="B314" s="32" t="s">
        <v>22</v>
      </c>
      <c r="C314" s="33">
        <v>3000</v>
      </c>
      <c r="D314" s="33">
        <v>3000</v>
      </c>
      <c r="E314" s="33">
        <v>215.63</v>
      </c>
      <c r="F314" s="33">
        <v>3012.1</v>
      </c>
      <c r="G314" s="33">
        <f>+F314/D314*100</f>
        <v>100.40333333333334</v>
      </c>
    </row>
    <row r="315" spans="1:7" ht="12.75">
      <c r="A315" s="31" t="s">
        <v>165</v>
      </c>
      <c r="B315" s="32" t="s">
        <v>23</v>
      </c>
      <c r="C315" s="33">
        <v>0</v>
      </c>
      <c r="D315" s="33">
        <v>0</v>
      </c>
      <c r="E315" s="33">
        <v>0</v>
      </c>
      <c r="F315" s="33">
        <v>0</v>
      </c>
      <c r="G315" s="33">
        <v>0</v>
      </c>
    </row>
    <row r="316" spans="1:7" ht="12.75">
      <c r="A316" s="31" t="s">
        <v>299</v>
      </c>
      <c r="B316" s="32" t="s">
        <v>24</v>
      </c>
      <c r="C316" s="33">
        <v>48200</v>
      </c>
      <c r="D316" s="33">
        <v>49400</v>
      </c>
      <c r="E316" s="33">
        <v>3667.81</v>
      </c>
      <c r="F316" s="33">
        <v>45465.79</v>
      </c>
      <c r="G316" s="33">
        <f>+F316/D316*100</f>
        <v>92.036012145749</v>
      </c>
    </row>
    <row r="317" spans="1:7" ht="12.75">
      <c r="A317" s="31" t="s">
        <v>166</v>
      </c>
      <c r="B317" s="32" t="s">
        <v>25</v>
      </c>
      <c r="C317" s="33">
        <v>3000</v>
      </c>
      <c r="D317" s="33">
        <v>3000</v>
      </c>
      <c r="E317" s="33">
        <v>99</v>
      </c>
      <c r="F317" s="33">
        <v>2679.15</v>
      </c>
      <c r="G317" s="33">
        <f>+F317/D317*100</f>
        <v>89.305</v>
      </c>
    </row>
    <row r="318" spans="1:7" ht="12.75">
      <c r="A318" s="31" t="s">
        <v>167</v>
      </c>
      <c r="B318" s="32" t="s">
        <v>26</v>
      </c>
      <c r="C318" s="33">
        <v>600</v>
      </c>
      <c r="D318" s="33">
        <v>600</v>
      </c>
      <c r="E318" s="33">
        <v>0</v>
      </c>
      <c r="F318" s="33">
        <v>462.3</v>
      </c>
      <c r="G318" s="33">
        <f>+F318/D318*100</f>
        <v>77.05000000000001</v>
      </c>
    </row>
    <row r="319" spans="1:7" ht="12.75">
      <c r="A319" s="31" t="s">
        <v>168</v>
      </c>
      <c r="B319" s="32" t="s">
        <v>27</v>
      </c>
      <c r="C319" s="33">
        <v>2800</v>
      </c>
      <c r="D319" s="33">
        <v>2850</v>
      </c>
      <c r="E319" s="33">
        <v>1294.05</v>
      </c>
      <c r="F319" s="33">
        <v>2832.57</v>
      </c>
      <c r="G319" s="33">
        <f>+F319/D319*100</f>
        <v>99.38842105263159</v>
      </c>
    </row>
    <row r="320" spans="1:7" ht="12.75">
      <c r="A320" s="31" t="s">
        <v>169</v>
      </c>
      <c r="B320" s="32" t="s">
        <v>28</v>
      </c>
      <c r="C320" s="33">
        <v>4000</v>
      </c>
      <c r="D320" s="33">
        <v>5150</v>
      </c>
      <c r="E320" s="33">
        <v>574.76</v>
      </c>
      <c r="F320" s="33">
        <v>5117.12</v>
      </c>
      <c r="G320" s="33">
        <f>+F320/D320*100</f>
        <v>99.36155339805825</v>
      </c>
    </row>
    <row r="321" spans="1:7" ht="12.75">
      <c r="A321" s="31" t="s">
        <v>170</v>
      </c>
      <c r="B321" s="32" t="s">
        <v>29</v>
      </c>
      <c r="C321" s="33">
        <v>0</v>
      </c>
      <c r="D321" s="33">
        <v>0</v>
      </c>
      <c r="E321" s="33">
        <v>0</v>
      </c>
      <c r="F321" s="33">
        <v>0</v>
      </c>
      <c r="G321" s="33">
        <v>0</v>
      </c>
    </row>
    <row r="322" spans="1:7" ht="12.75">
      <c r="A322" s="31" t="s">
        <v>171</v>
      </c>
      <c r="B322" s="32" t="s">
        <v>30</v>
      </c>
      <c r="C322" s="33">
        <v>0</v>
      </c>
      <c r="D322" s="33">
        <v>0</v>
      </c>
      <c r="E322" s="33">
        <v>0</v>
      </c>
      <c r="F322" s="33">
        <v>0</v>
      </c>
      <c r="G322" s="33">
        <v>0</v>
      </c>
    </row>
    <row r="323" spans="1:7" ht="12.75">
      <c r="A323" s="31" t="s">
        <v>172</v>
      </c>
      <c r="B323" s="32" t="s">
        <v>31</v>
      </c>
      <c r="C323" s="33">
        <v>30000</v>
      </c>
      <c r="D323" s="33">
        <v>30000</v>
      </c>
      <c r="E323" s="33">
        <v>1700</v>
      </c>
      <c r="F323" s="33">
        <v>29342.92</v>
      </c>
      <c r="G323" s="33">
        <f>+F323/D323*100</f>
        <v>97.80973333333333</v>
      </c>
    </row>
    <row r="324" spans="1:7" ht="12.75">
      <c r="A324" s="31" t="s">
        <v>173</v>
      </c>
      <c r="B324" s="32" t="s">
        <v>32</v>
      </c>
      <c r="C324" s="33">
        <v>500</v>
      </c>
      <c r="D324" s="33">
        <v>500</v>
      </c>
      <c r="E324" s="33">
        <v>0</v>
      </c>
      <c r="F324" s="33">
        <v>0</v>
      </c>
      <c r="G324" s="33">
        <v>0</v>
      </c>
    </row>
    <row r="325" spans="1:7" ht="12.75">
      <c r="A325" s="31" t="s">
        <v>174</v>
      </c>
      <c r="B325" s="32" t="s">
        <v>33</v>
      </c>
      <c r="C325" s="33">
        <v>7300</v>
      </c>
      <c r="D325" s="33">
        <v>7300</v>
      </c>
      <c r="E325" s="33">
        <v>0</v>
      </c>
      <c r="F325" s="33">
        <v>5031.73</v>
      </c>
      <c r="G325" s="33">
        <f>+F325/D325*100</f>
        <v>68.92780821917808</v>
      </c>
    </row>
    <row r="326" spans="1:7" ht="12.75">
      <c r="A326" s="31" t="s">
        <v>300</v>
      </c>
      <c r="B326" s="32" t="s">
        <v>34</v>
      </c>
      <c r="C326" s="33">
        <v>4000</v>
      </c>
      <c r="D326" s="33">
        <v>4000</v>
      </c>
      <c r="E326" s="33">
        <v>1701.67</v>
      </c>
      <c r="F326" s="33">
        <v>3473.27</v>
      </c>
      <c r="G326" s="33">
        <f>+F326/D326*100</f>
        <v>86.83175</v>
      </c>
    </row>
    <row r="327" spans="1:7" ht="12.75">
      <c r="A327" s="31" t="s">
        <v>175</v>
      </c>
      <c r="B327" s="32" t="s">
        <v>35</v>
      </c>
      <c r="C327" s="33">
        <v>0</v>
      </c>
      <c r="D327" s="33">
        <v>0</v>
      </c>
      <c r="E327" s="33">
        <v>0</v>
      </c>
      <c r="F327" s="33">
        <v>0</v>
      </c>
      <c r="G327" s="33">
        <v>0</v>
      </c>
    </row>
    <row r="328" spans="1:7" ht="12.75">
      <c r="A328" s="31" t="s">
        <v>176</v>
      </c>
      <c r="B328" s="32" t="s">
        <v>36</v>
      </c>
      <c r="C328" s="33">
        <v>0</v>
      </c>
      <c r="D328" s="33">
        <v>0</v>
      </c>
      <c r="E328" s="33">
        <v>0</v>
      </c>
      <c r="F328" s="33">
        <v>0</v>
      </c>
      <c r="G328" s="33">
        <v>0</v>
      </c>
    </row>
    <row r="329" spans="1:7" ht="12.75">
      <c r="A329" s="31" t="s">
        <v>177</v>
      </c>
      <c r="B329" s="32" t="s">
        <v>37</v>
      </c>
      <c r="C329" s="33">
        <v>4000</v>
      </c>
      <c r="D329" s="33">
        <v>4000</v>
      </c>
      <c r="E329" s="33">
        <v>1701.67</v>
      </c>
      <c r="F329" s="33">
        <v>3473.27</v>
      </c>
      <c r="G329" s="33">
        <f>+F329/D329*100</f>
        <v>86.83175</v>
      </c>
    </row>
    <row r="330" spans="1:7" ht="12.75">
      <c r="A330" s="31" t="s">
        <v>301</v>
      </c>
      <c r="B330" s="32" t="s">
        <v>38</v>
      </c>
      <c r="C330" s="33">
        <v>236713.51</v>
      </c>
      <c r="D330" s="33">
        <v>236713.51</v>
      </c>
      <c r="E330" s="33">
        <v>18906.97</v>
      </c>
      <c r="F330" s="33">
        <v>236513.73</v>
      </c>
      <c r="G330" s="33">
        <f>+F330/D330*100</f>
        <v>99.91560262023067</v>
      </c>
    </row>
    <row r="331" spans="1:7" ht="12.75">
      <c r="A331" s="31" t="s">
        <v>205</v>
      </c>
      <c r="B331" s="32" t="s">
        <v>39</v>
      </c>
      <c r="C331" s="33">
        <v>236613.51</v>
      </c>
      <c r="D331" s="33">
        <v>236613.51</v>
      </c>
      <c r="E331" s="33">
        <v>18906.97</v>
      </c>
      <c r="F331" s="33">
        <v>236513.73</v>
      </c>
      <c r="G331" s="33">
        <f>+F331/D331*100</f>
        <v>99.95782996499227</v>
      </c>
    </row>
    <row r="332" spans="1:7" ht="12.75">
      <c r="A332" s="31" t="s">
        <v>206</v>
      </c>
      <c r="B332" s="32" t="s">
        <v>40</v>
      </c>
      <c r="C332" s="33">
        <v>100</v>
      </c>
      <c r="D332" s="33">
        <v>100</v>
      </c>
      <c r="E332" s="33">
        <v>0</v>
      </c>
      <c r="F332" s="33">
        <v>0</v>
      </c>
      <c r="G332" s="33">
        <v>0</v>
      </c>
    </row>
    <row r="333" spans="1:7" ht="12.75">
      <c r="A333" s="31" t="s">
        <v>302</v>
      </c>
      <c r="B333" s="32" t="s">
        <v>41</v>
      </c>
      <c r="C333" s="33">
        <v>0</v>
      </c>
      <c r="D333" s="33">
        <v>0</v>
      </c>
      <c r="E333" s="33">
        <v>0</v>
      </c>
      <c r="F333" s="33">
        <v>0</v>
      </c>
      <c r="G333" s="33">
        <v>0</v>
      </c>
    </row>
    <row r="334" spans="1:7" ht="12.75">
      <c r="A334" s="31" t="s">
        <v>178</v>
      </c>
      <c r="B334" s="32" t="s">
        <v>42</v>
      </c>
      <c r="C334" s="33">
        <v>0</v>
      </c>
      <c r="D334" s="33">
        <v>0</v>
      </c>
      <c r="E334" s="33">
        <v>0</v>
      </c>
      <c r="F334" s="33">
        <v>0</v>
      </c>
      <c r="G334" s="33">
        <v>0</v>
      </c>
    </row>
    <row r="335" spans="1:7" ht="12.75">
      <c r="A335" s="31" t="s">
        <v>179</v>
      </c>
      <c r="B335" s="32" t="s">
        <v>43</v>
      </c>
      <c r="C335" s="33">
        <v>0</v>
      </c>
      <c r="D335" s="33">
        <v>0</v>
      </c>
      <c r="E335" s="33">
        <v>0</v>
      </c>
      <c r="F335" s="33">
        <v>0</v>
      </c>
      <c r="G335" s="33">
        <v>0</v>
      </c>
    </row>
    <row r="336" spans="1:7" ht="12.75">
      <c r="A336" s="31" t="s">
        <v>180</v>
      </c>
      <c r="B336" s="32" t="s">
        <v>44</v>
      </c>
      <c r="C336" s="33">
        <v>0</v>
      </c>
      <c r="D336" s="33">
        <v>0</v>
      </c>
      <c r="E336" s="33">
        <v>0</v>
      </c>
      <c r="F336" s="33">
        <v>0</v>
      </c>
      <c r="G336" s="33">
        <v>0</v>
      </c>
    </row>
    <row r="337" spans="1:7" ht="12.75">
      <c r="A337" s="31" t="s">
        <v>303</v>
      </c>
      <c r="B337" s="32" t="s">
        <v>45</v>
      </c>
      <c r="C337" s="33">
        <v>110000</v>
      </c>
      <c r="D337" s="33">
        <v>110000</v>
      </c>
      <c r="E337" s="33">
        <v>39653.21</v>
      </c>
      <c r="F337" s="33">
        <v>100356.88</v>
      </c>
      <c r="G337" s="33">
        <f aca="true" t="shared" si="4" ref="G337:G346">+F337/D337*100</f>
        <v>91.23352727272727</v>
      </c>
    </row>
    <row r="338" spans="1:8" ht="12.75">
      <c r="A338" s="31" t="s">
        <v>325</v>
      </c>
      <c r="B338" s="32" t="s">
        <v>326</v>
      </c>
      <c r="C338" s="33">
        <v>110000</v>
      </c>
      <c r="D338" s="33">
        <v>110000</v>
      </c>
      <c r="E338" s="33">
        <v>39653.21</v>
      </c>
      <c r="F338" s="33">
        <v>100356.88</v>
      </c>
      <c r="G338" s="33">
        <f t="shared" si="4"/>
        <v>91.23352727272727</v>
      </c>
      <c r="H338" s="34"/>
    </row>
    <row r="339" spans="1:7" ht="12.75">
      <c r="A339" s="31" t="s">
        <v>304</v>
      </c>
      <c r="B339" s="32" t="s">
        <v>46</v>
      </c>
      <c r="C339" s="33">
        <v>72200</v>
      </c>
      <c r="D339" s="33">
        <v>83200</v>
      </c>
      <c r="E339" s="33">
        <v>8701.31</v>
      </c>
      <c r="F339" s="33">
        <v>73304.23</v>
      </c>
      <c r="G339" s="33">
        <f t="shared" si="4"/>
        <v>88.10604567307692</v>
      </c>
    </row>
    <row r="340" spans="1:7" ht="12.75">
      <c r="A340" s="31" t="s">
        <v>262</v>
      </c>
      <c r="B340" s="32" t="s">
        <v>260</v>
      </c>
      <c r="C340" s="33">
        <v>1000</v>
      </c>
      <c r="D340" s="33">
        <v>1000</v>
      </c>
      <c r="E340" s="33">
        <v>690.86</v>
      </c>
      <c r="F340" s="33">
        <v>914.32</v>
      </c>
      <c r="G340" s="33">
        <f t="shared" si="4"/>
        <v>91.432</v>
      </c>
    </row>
    <row r="341" spans="1:7" ht="12.75">
      <c r="A341" s="31" t="s">
        <v>263</v>
      </c>
      <c r="B341" s="32" t="s">
        <v>261</v>
      </c>
      <c r="C341" s="33">
        <v>35000</v>
      </c>
      <c r="D341" s="33">
        <v>46600</v>
      </c>
      <c r="E341" s="33">
        <v>4951.11</v>
      </c>
      <c r="F341" s="33">
        <v>46509.52</v>
      </c>
      <c r="G341" s="33">
        <f t="shared" si="4"/>
        <v>99.80583690987123</v>
      </c>
    </row>
    <row r="342" spans="1:7" ht="12.75">
      <c r="A342" s="31" t="s">
        <v>207</v>
      </c>
      <c r="B342" s="32" t="s">
        <v>211</v>
      </c>
      <c r="C342" s="33">
        <v>8000</v>
      </c>
      <c r="D342" s="33">
        <v>8000</v>
      </c>
      <c r="E342" s="33">
        <v>2022</v>
      </c>
      <c r="F342" s="33">
        <v>6288.87</v>
      </c>
      <c r="G342" s="33">
        <f t="shared" si="4"/>
        <v>78.61087500000001</v>
      </c>
    </row>
    <row r="343" spans="1:7" ht="12.75">
      <c r="A343" s="31" t="s">
        <v>208</v>
      </c>
      <c r="B343" s="32" t="s">
        <v>212</v>
      </c>
      <c r="C343" s="33">
        <v>5000</v>
      </c>
      <c r="D343" s="33">
        <v>5000</v>
      </c>
      <c r="E343" s="33">
        <v>0</v>
      </c>
      <c r="F343" s="33">
        <v>3848.38</v>
      </c>
      <c r="G343" s="33">
        <f t="shared" si="4"/>
        <v>76.9676</v>
      </c>
    </row>
    <row r="344" spans="1:7" ht="12.75">
      <c r="A344" s="31" t="s">
        <v>209</v>
      </c>
      <c r="B344" s="32" t="s">
        <v>213</v>
      </c>
      <c r="C344" s="33">
        <v>8000</v>
      </c>
      <c r="D344" s="33">
        <v>7400</v>
      </c>
      <c r="E344" s="33">
        <v>557.7</v>
      </c>
      <c r="F344" s="33">
        <v>6231.72</v>
      </c>
      <c r="G344" s="33">
        <f t="shared" si="4"/>
        <v>84.21243243243244</v>
      </c>
    </row>
    <row r="345" spans="1:7" ht="12.75">
      <c r="A345" s="31" t="s">
        <v>289</v>
      </c>
      <c r="B345" s="32" t="s">
        <v>89</v>
      </c>
      <c r="C345" s="33">
        <v>200</v>
      </c>
      <c r="D345" s="33">
        <v>200</v>
      </c>
      <c r="E345" s="33">
        <v>10</v>
      </c>
      <c r="F345" s="33">
        <v>136</v>
      </c>
      <c r="G345" s="33">
        <f t="shared" si="4"/>
        <v>68</v>
      </c>
    </row>
    <row r="346" spans="1:7" ht="12.75">
      <c r="A346" s="31" t="s">
        <v>210</v>
      </c>
      <c r="B346" s="32" t="s">
        <v>214</v>
      </c>
      <c r="C346" s="33">
        <v>15000</v>
      </c>
      <c r="D346" s="33">
        <v>15000</v>
      </c>
      <c r="E346" s="33">
        <v>469.64</v>
      </c>
      <c r="F346" s="33">
        <v>9375.42</v>
      </c>
      <c r="G346" s="33">
        <f t="shared" si="4"/>
        <v>62.5028</v>
      </c>
    </row>
    <row r="347" spans="1:7" ht="12.75">
      <c r="A347" s="31" t="s">
        <v>305</v>
      </c>
      <c r="B347" s="32" t="s">
        <v>47</v>
      </c>
      <c r="C347" s="33">
        <v>0</v>
      </c>
      <c r="D347" s="33">
        <v>0</v>
      </c>
      <c r="E347" s="33">
        <v>0</v>
      </c>
      <c r="F347" s="33">
        <v>0</v>
      </c>
      <c r="G347" s="33">
        <v>0</v>
      </c>
    </row>
    <row r="348" spans="1:7" ht="25.5">
      <c r="A348" s="31" t="s">
        <v>306</v>
      </c>
      <c r="B348" s="32" t="s">
        <v>48</v>
      </c>
      <c r="C348" s="33">
        <v>67200</v>
      </c>
      <c r="D348" s="33">
        <v>67800</v>
      </c>
      <c r="E348" s="33">
        <v>975.11</v>
      </c>
      <c r="F348" s="33">
        <v>58885.75</v>
      </c>
      <c r="G348" s="33">
        <f>+F348/D348*100</f>
        <v>86.85213864306785</v>
      </c>
    </row>
    <row r="349" spans="1:7" ht="25.5">
      <c r="A349" s="31" t="s">
        <v>307</v>
      </c>
      <c r="B349" s="32" t="s">
        <v>48</v>
      </c>
      <c r="C349" s="33">
        <v>67200</v>
      </c>
      <c r="D349" s="33">
        <v>67800</v>
      </c>
      <c r="E349" s="33">
        <v>975.11</v>
      </c>
      <c r="F349" s="33">
        <v>58885.75</v>
      </c>
      <c r="G349" s="33">
        <f>+F349/D349*100</f>
        <v>86.85213864306785</v>
      </c>
    </row>
    <row r="350" spans="1:7" ht="12.75">
      <c r="A350" s="31" t="s">
        <v>222</v>
      </c>
      <c r="B350" s="32" t="s">
        <v>223</v>
      </c>
      <c r="C350" s="33">
        <v>0</v>
      </c>
      <c r="D350" s="33">
        <v>0</v>
      </c>
      <c r="E350" s="33">
        <v>0</v>
      </c>
      <c r="F350" s="33">
        <v>0</v>
      </c>
      <c r="G350" s="33">
        <v>0</v>
      </c>
    </row>
    <row r="351" spans="1:7" ht="12.75">
      <c r="A351" s="31" t="s">
        <v>181</v>
      </c>
      <c r="B351" s="32" t="s">
        <v>70</v>
      </c>
      <c r="C351" s="33">
        <v>0</v>
      </c>
      <c r="D351" s="33">
        <v>0</v>
      </c>
      <c r="E351" s="33">
        <v>0</v>
      </c>
      <c r="F351" s="33">
        <v>0</v>
      </c>
      <c r="G351" s="33">
        <v>0</v>
      </c>
    </row>
    <row r="352" spans="1:7" ht="12.75">
      <c r="A352" s="31" t="s">
        <v>182</v>
      </c>
      <c r="B352" s="32" t="s">
        <v>71</v>
      </c>
      <c r="C352" s="33">
        <v>0</v>
      </c>
      <c r="D352" s="33">
        <v>0</v>
      </c>
      <c r="E352" s="33">
        <v>0</v>
      </c>
      <c r="F352" s="33">
        <v>0</v>
      </c>
      <c r="G352" s="33">
        <v>0</v>
      </c>
    </row>
    <row r="353" spans="1:7" ht="25.5">
      <c r="A353" s="31" t="s">
        <v>183</v>
      </c>
      <c r="B353" s="32" t="s">
        <v>72</v>
      </c>
      <c r="C353" s="33">
        <v>0</v>
      </c>
      <c r="D353" s="33">
        <v>0</v>
      </c>
      <c r="E353" s="33">
        <v>0</v>
      </c>
      <c r="F353" s="33">
        <v>0</v>
      </c>
      <c r="G353" s="33">
        <v>0</v>
      </c>
    </row>
    <row r="354" spans="1:7" ht="12.75">
      <c r="A354" s="31" t="s">
        <v>184</v>
      </c>
      <c r="B354" s="32" t="s">
        <v>73</v>
      </c>
      <c r="C354" s="33">
        <v>0</v>
      </c>
      <c r="D354" s="33">
        <v>0</v>
      </c>
      <c r="E354" s="33">
        <v>0</v>
      </c>
      <c r="F354" s="33">
        <v>0</v>
      </c>
      <c r="G354" s="33">
        <v>0</v>
      </c>
    </row>
    <row r="355" spans="1:7" ht="12.75">
      <c r="A355" s="31" t="s">
        <v>270</v>
      </c>
      <c r="B355" s="32" t="s">
        <v>271</v>
      </c>
      <c r="C355" s="33">
        <v>10000</v>
      </c>
      <c r="D355" s="33">
        <v>10000</v>
      </c>
      <c r="E355" s="33">
        <v>375.11</v>
      </c>
      <c r="F355" s="33">
        <v>2335.9</v>
      </c>
      <c r="G355" s="33">
        <f>+F355/D355*100</f>
        <v>23.359</v>
      </c>
    </row>
    <row r="356" spans="1:7" ht="12.75">
      <c r="A356" s="31" t="s">
        <v>185</v>
      </c>
      <c r="B356" s="32" t="s">
        <v>74</v>
      </c>
      <c r="C356" s="33">
        <v>35000</v>
      </c>
      <c r="D356" s="33">
        <v>35000</v>
      </c>
      <c r="E356" s="33">
        <v>0</v>
      </c>
      <c r="F356" s="33">
        <v>33949.85</v>
      </c>
      <c r="G356" s="33">
        <f>+F356/D356*100</f>
        <v>96.99957142857143</v>
      </c>
    </row>
    <row r="357" spans="1:7" ht="12.75">
      <c r="A357" s="31" t="s">
        <v>186</v>
      </c>
      <c r="B357" s="32" t="s">
        <v>75</v>
      </c>
      <c r="C357" s="33">
        <v>22200</v>
      </c>
      <c r="D357" s="33">
        <v>22800</v>
      </c>
      <c r="E357" s="33">
        <v>600</v>
      </c>
      <c r="F357" s="33">
        <v>22600</v>
      </c>
      <c r="G357" s="33">
        <f>+F357/D357*100</f>
        <v>99.12280701754386</v>
      </c>
    </row>
    <row r="358" spans="1:7" ht="12.75">
      <c r="A358" s="31" t="s">
        <v>308</v>
      </c>
      <c r="B358" s="32" t="s">
        <v>49</v>
      </c>
      <c r="C358" s="33">
        <v>0</v>
      </c>
      <c r="D358" s="33">
        <v>0</v>
      </c>
      <c r="E358" s="33">
        <v>0</v>
      </c>
      <c r="F358" s="33">
        <v>0</v>
      </c>
      <c r="G358" s="33">
        <v>0</v>
      </c>
    </row>
    <row r="359" spans="1:7" ht="12.75">
      <c r="A359" s="31" t="s">
        <v>187</v>
      </c>
      <c r="B359" s="32" t="s">
        <v>76</v>
      </c>
      <c r="C359" s="33">
        <v>0</v>
      </c>
      <c r="D359" s="33">
        <v>0</v>
      </c>
      <c r="E359" s="33">
        <v>0</v>
      </c>
      <c r="F359" s="33">
        <v>0</v>
      </c>
      <c r="G359" s="33">
        <v>0</v>
      </c>
    </row>
    <row r="360" spans="1:7" ht="12.75">
      <c r="A360" s="31" t="s">
        <v>188</v>
      </c>
      <c r="B360" s="32" t="s">
        <v>77</v>
      </c>
      <c r="C360" s="33">
        <v>0</v>
      </c>
      <c r="D360" s="33">
        <v>0</v>
      </c>
      <c r="E360" s="33">
        <v>0</v>
      </c>
      <c r="F360" s="33">
        <v>0</v>
      </c>
      <c r="G360" s="33">
        <v>0</v>
      </c>
    </row>
    <row r="361" spans="1:7" ht="12.75">
      <c r="A361" s="31" t="s">
        <v>189</v>
      </c>
      <c r="B361" s="32" t="s">
        <v>78</v>
      </c>
      <c r="C361" s="33">
        <v>0</v>
      </c>
      <c r="D361" s="33">
        <v>0</v>
      </c>
      <c r="E361" s="33">
        <v>0</v>
      </c>
      <c r="F361" s="33">
        <v>0</v>
      </c>
      <c r="G361" s="33">
        <v>0</v>
      </c>
    </row>
    <row r="362" spans="1:7" ht="12.75">
      <c r="A362" s="31" t="s">
        <v>200</v>
      </c>
      <c r="B362" s="32" t="s">
        <v>50</v>
      </c>
      <c r="C362" s="33">
        <v>0</v>
      </c>
      <c r="D362" s="33">
        <v>0</v>
      </c>
      <c r="E362" s="33">
        <v>0</v>
      </c>
      <c r="F362" s="33">
        <v>0</v>
      </c>
      <c r="G362" s="33">
        <v>0</v>
      </c>
    </row>
    <row r="363" spans="1:7" ht="12.75">
      <c r="A363" s="31" t="s">
        <v>309</v>
      </c>
      <c r="B363" s="32" t="s">
        <v>50</v>
      </c>
      <c r="C363" s="33">
        <v>0</v>
      </c>
      <c r="D363" s="33">
        <v>0</v>
      </c>
      <c r="E363" s="33">
        <v>0</v>
      </c>
      <c r="F363" s="33">
        <v>0</v>
      </c>
      <c r="G363" s="33">
        <v>0</v>
      </c>
    </row>
    <row r="364" spans="1:7" ht="12.75">
      <c r="A364" s="31" t="s">
        <v>190</v>
      </c>
      <c r="B364" s="32" t="s">
        <v>51</v>
      </c>
      <c r="C364" s="33">
        <v>0</v>
      </c>
      <c r="D364" s="33">
        <v>0</v>
      </c>
      <c r="E364" s="33">
        <v>0</v>
      </c>
      <c r="F364" s="33">
        <v>0</v>
      </c>
      <c r="G364" s="33">
        <v>0</v>
      </c>
    </row>
    <row r="365" spans="1:7" ht="12.75">
      <c r="A365" s="31" t="s">
        <v>191</v>
      </c>
      <c r="B365" s="32" t="s">
        <v>52</v>
      </c>
      <c r="C365" s="33">
        <v>0</v>
      </c>
      <c r="D365" s="33">
        <v>0</v>
      </c>
      <c r="E365" s="33">
        <v>0</v>
      </c>
      <c r="F365" s="33">
        <v>0</v>
      </c>
      <c r="G365" s="33">
        <v>0</v>
      </c>
    </row>
    <row r="366" spans="1:7" ht="12.75">
      <c r="A366" s="31" t="s">
        <v>192</v>
      </c>
      <c r="B366" s="32" t="s">
        <v>53</v>
      </c>
      <c r="C366" s="33">
        <v>0</v>
      </c>
      <c r="D366" s="33">
        <v>0</v>
      </c>
      <c r="E366" s="33">
        <v>0</v>
      </c>
      <c r="F366" s="33">
        <v>0</v>
      </c>
      <c r="G366" s="33">
        <v>0</v>
      </c>
    </row>
    <row r="367" spans="1:7" ht="12.75">
      <c r="A367" s="31" t="s">
        <v>193</v>
      </c>
      <c r="B367" s="32" t="s">
        <v>54</v>
      </c>
      <c r="C367" s="33">
        <v>0</v>
      </c>
      <c r="D367" s="33">
        <v>0</v>
      </c>
      <c r="E367" s="33">
        <v>0</v>
      </c>
      <c r="F367" s="33">
        <v>0</v>
      </c>
      <c r="G367" s="33">
        <v>0</v>
      </c>
    </row>
    <row r="368" spans="1:7" ht="12.75">
      <c r="A368" s="31" t="s">
        <v>194</v>
      </c>
      <c r="B368" s="32" t="s">
        <v>55</v>
      </c>
      <c r="C368" s="33">
        <v>0</v>
      </c>
      <c r="D368" s="33">
        <v>0</v>
      </c>
      <c r="E368" s="33">
        <v>0</v>
      </c>
      <c r="F368" s="33">
        <v>0</v>
      </c>
      <c r="G368" s="33">
        <v>0</v>
      </c>
    </row>
    <row r="369" spans="1:7" ht="12.75">
      <c r="A369" s="31" t="s">
        <v>195</v>
      </c>
      <c r="B369" s="32" t="s">
        <v>56</v>
      </c>
      <c r="C369" s="33">
        <v>0</v>
      </c>
      <c r="D369" s="33">
        <v>0</v>
      </c>
      <c r="E369" s="33">
        <v>0</v>
      </c>
      <c r="F369" s="33">
        <v>0</v>
      </c>
      <c r="G369" s="33">
        <v>0</v>
      </c>
    </row>
    <row r="370" spans="1:7" ht="12.75">
      <c r="A370" s="31" t="s">
        <v>201</v>
      </c>
      <c r="B370" s="32" t="s">
        <v>57</v>
      </c>
      <c r="C370" s="33">
        <v>0</v>
      </c>
      <c r="D370" s="33">
        <v>0</v>
      </c>
      <c r="E370" s="33">
        <v>0</v>
      </c>
      <c r="F370" s="33">
        <v>0</v>
      </c>
      <c r="G370" s="33">
        <v>0</v>
      </c>
    </row>
    <row r="371" spans="1:7" ht="12.75">
      <c r="A371" s="31" t="s">
        <v>310</v>
      </c>
      <c r="B371" s="32" t="s">
        <v>57</v>
      </c>
      <c r="C371" s="33">
        <v>0</v>
      </c>
      <c r="D371" s="33">
        <v>0</v>
      </c>
      <c r="E371" s="33">
        <v>0</v>
      </c>
      <c r="F371" s="33">
        <v>0</v>
      </c>
      <c r="G371" s="33">
        <v>0</v>
      </c>
    </row>
    <row r="372" spans="1:7" ht="12.75">
      <c r="A372" s="31" t="s">
        <v>215</v>
      </c>
      <c r="B372" s="32" t="s">
        <v>218</v>
      </c>
      <c r="C372" s="33">
        <v>0</v>
      </c>
      <c r="D372" s="33">
        <v>0</v>
      </c>
      <c r="E372" s="33">
        <v>0</v>
      </c>
      <c r="F372" s="33">
        <v>0</v>
      </c>
      <c r="G372" s="33">
        <v>0</v>
      </c>
    </row>
    <row r="373" spans="1:7" ht="12.75">
      <c r="A373" s="31" t="s">
        <v>217</v>
      </c>
      <c r="B373" s="32" t="s">
        <v>220</v>
      </c>
      <c r="C373" s="33">
        <v>0</v>
      </c>
      <c r="D373" s="33">
        <v>0</v>
      </c>
      <c r="E373" s="33">
        <v>0</v>
      </c>
      <c r="F373" s="33">
        <v>0</v>
      </c>
      <c r="G373" s="33">
        <v>0</v>
      </c>
    </row>
    <row r="374" spans="1:7" ht="12.75">
      <c r="A374" s="31" t="s">
        <v>202</v>
      </c>
      <c r="B374" s="32" t="s">
        <v>58</v>
      </c>
      <c r="C374" s="33">
        <v>1390314.69</v>
      </c>
      <c r="D374" s="33">
        <v>1378714.69</v>
      </c>
      <c r="E374" s="33">
        <v>54035.52</v>
      </c>
      <c r="F374" s="33">
        <v>1376055.35</v>
      </c>
      <c r="G374" s="33">
        <f>+F374/D374*100</f>
        <v>99.80711455246771</v>
      </c>
    </row>
    <row r="375" spans="1:7" ht="12.75">
      <c r="A375" s="31" t="s">
        <v>311</v>
      </c>
      <c r="B375" s="32" t="s">
        <v>59</v>
      </c>
      <c r="C375" s="33">
        <v>410314.69</v>
      </c>
      <c r="D375" s="33">
        <v>410314.69</v>
      </c>
      <c r="E375" s="33">
        <v>34977.66</v>
      </c>
      <c r="F375" s="33">
        <v>410314.69</v>
      </c>
      <c r="G375" s="33">
        <f>+F375/D375*100</f>
        <v>100</v>
      </c>
    </row>
    <row r="376" spans="1:7" ht="25.5">
      <c r="A376" s="31" t="s">
        <v>196</v>
      </c>
      <c r="B376" s="32" t="s">
        <v>60</v>
      </c>
      <c r="C376" s="33">
        <v>410314.69</v>
      </c>
      <c r="D376" s="33">
        <v>410314.69</v>
      </c>
      <c r="E376" s="33">
        <v>34977.66</v>
      </c>
      <c r="F376" s="33">
        <v>410314.69</v>
      </c>
      <c r="G376" s="33">
        <f>+F376/D376*100</f>
        <v>100</v>
      </c>
    </row>
    <row r="377" spans="1:7" ht="25.5">
      <c r="A377" s="31" t="s">
        <v>197</v>
      </c>
      <c r="B377" s="32" t="s">
        <v>61</v>
      </c>
      <c r="C377" s="33">
        <v>0</v>
      </c>
      <c r="D377" s="33">
        <v>0</v>
      </c>
      <c r="E377" s="33">
        <v>0</v>
      </c>
      <c r="F377" s="33">
        <v>0</v>
      </c>
      <c r="G377" s="33">
        <v>0</v>
      </c>
    </row>
    <row r="378" spans="1:7" ht="12.75">
      <c r="A378" s="31" t="s">
        <v>312</v>
      </c>
      <c r="B378" s="32" t="s">
        <v>62</v>
      </c>
      <c r="C378" s="33">
        <v>0</v>
      </c>
      <c r="D378" s="33">
        <v>0</v>
      </c>
      <c r="E378" s="33">
        <v>0</v>
      </c>
      <c r="F378" s="33">
        <v>0</v>
      </c>
      <c r="G378" s="33">
        <v>0</v>
      </c>
    </row>
    <row r="379" spans="1:7" ht="12.75">
      <c r="A379" s="31" t="s">
        <v>198</v>
      </c>
      <c r="B379" s="32" t="s">
        <v>63</v>
      </c>
      <c r="C379" s="33">
        <v>0</v>
      </c>
      <c r="D379" s="33">
        <v>0</v>
      </c>
      <c r="E379" s="33">
        <v>0</v>
      </c>
      <c r="F379" s="33">
        <v>0</v>
      </c>
      <c r="G379" s="33">
        <v>0</v>
      </c>
    </row>
    <row r="380" spans="1:7" ht="12.75">
      <c r="A380" s="31" t="s">
        <v>199</v>
      </c>
      <c r="B380" s="32" t="s">
        <v>64</v>
      </c>
      <c r="C380" s="33">
        <v>0</v>
      </c>
      <c r="D380" s="33">
        <v>0</v>
      </c>
      <c r="E380" s="33">
        <v>0</v>
      </c>
      <c r="F380" s="33">
        <v>0</v>
      </c>
      <c r="G380" s="33">
        <v>0</v>
      </c>
    </row>
    <row r="381" spans="1:7" ht="12.75">
      <c r="A381" s="31" t="s">
        <v>313</v>
      </c>
      <c r="B381" s="32" t="s">
        <v>65</v>
      </c>
      <c r="C381" s="33">
        <v>980000</v>
      </c>
      <c r="D381" s="33">
        <v>968400</v>
      </c>
      <c r="E381" s="33">
        <v>19057.86</v>
      </c>
      <c r="F381" s="33">
        <v>965740.66</v>
      </c>
      <c r="G381" s="33">
        <f>+F381/D381*100</f>
        <v>99.72538826931022</v>
      </c>
    </row>
    <row r="382" spans="1:7" ht="12.75">
      <c r="A382" s="31" t="s">
        <v>221</v>
      </c>
      <c r="B382" s="32" t="s">
        <v>65</v>
      </c>
      <c r="C382" s="33">
        <v>980000</v>
      </c>
      <c r="D382" s="33">
        <v>968400</v>
      </c>
      <c r="E382" s="33">
        <v>19057.86</v>
      </c>
      <c r="F382" s="33">
        <v>965740.66</v>
      </c>
      <c r="G382" s="33">
        <f>+F382/D382*100</f>
        <v>99.72538826931022</v>
      </c>
    </row>
    <row r="383" spans="1:7" ht="12.75">
      <c r="A383" s="31" t="s">
        <v>203</v>
      </c>
      <c r="B383" s="32" t="s">
        <v>66</v>
      </c>
      <c r="C383" s="33">
        <v>0</v>
      </c>
      <c r="D383" s="33">
        <v>0</v>
      </c>
      <c r="E383" s="33">
        <v>0</v>
      </c>
      <c r="F383" s="33">
        <v>0</v>
      </c>
      <c r="G383" s="33">
        <v>0</v>
      </c>
    </row>
    <row r="384" spans="1:7" ht="12.75">
      <c r="A384" s="31" t="s">
        <v>314</v>
      </c>
      <c r="B384" s="32" t="s">
        <v>67</v>
      </c>
      <c r="C384" s="33">
        <v>0</v>
      </c>
      <c r="D384" s="33">
        <v>0</v>
      </c>
      <c r="E384" s="33">
        <v>0</v>
      </c>
      <c r="F384" s="33">
        <v>0</v>
      </c>
      <c r="G384" s="33">
        <v>0</v>
      </c>
    </row>
    <row r="385" spans="1:7" ht="12.75">
      <c r="A385" s="31" t="s">
        <v>315</v>
      </c>
      <c r="B385" s="32" t="s">
        <v>68</v>
      </c>
      <c r="C385" s="33">
        <v>0</v>
      </c>
      <c r="D385" s="33">
        <v>0</v>
      </c>
      <c r="E385" s="33">
        <v>0</v>
      </c>
      <c r="F385" s="33">
        <v>0</v>
      </c>
      <c r="G385" s="33">
        <v>0</v>
      </c>
    </row>
    <row r="386" spans="1:7" ht="12.75">
      <c r="A386" s="31" t="s">
        <v>316</v>
      </c>
      <c r="B386" s="32" t="s">
        <v>69</v>
      </c>
      <c r="C386" s="33">
        <v>0</v>
      </c>
      <c r="D386" s="33">
        <v>0</v>
      </c>
      <c r="E386" s="33">
        <v>0</v>
      </c>
      <c r="F386" s="33">
        <v>0</v>
      </c>
      <c r="G386" s="33">
        <v>0</v>
      </c>
    </row>
    <row r="387" spans="1:7" ht="12.75">
      <c r="A387" s="31" t="s">
        <v>317</v>
      </c>
      <c r="B387" s="32" t="s">
        <v>204</v>
      </c>
      <c r="C387" s="33">
        <v>2236188.2</v>
      </c>
      <c r="D387" s="33">
        <v>2236188.2</v>
      </c>
      <c r="E387" s="33">
        <v>157963.71</v>
      </c>
      <c r="F387" s="33">
        <v>2194684.24</v>
      </c>
      <c r="G387" s="33">
        <f>+F387/D387*100</f>
        <v>98.143986270923</v>
      </c>
    </row>
    <row r="388" spans="1:7" ht="12.75">
      <c r="A388" s="145" t="s">
        <v>320</v>
      </c>
      <c r="B388" s="145" t="s">
        <v>320</v>
      </c>
      <c r="C388" s="145" t="s">
        <v>320</v>
      </c>
      <c r="D388" s="145"/>
      <c r="E388" s="145" t="s">
        <v>320</v>
      </c>
      <c r="F388" s="145" t="s">
        <v>320</v>
      </c>
      <c r="G388" s="145" t="s">
        <v>320</v>
      </c>
    </row>
    <row r="389" spans="1:7" ht="63.75">
      <c r="A389" s="30" t="s">
        <v>0</v>
      </c>
      <c r="B389" s="30" t="s">
        <v>1</v>
      </c>
      <c r="C389" s="30" t="s">
        <v>294</v>
      </c>
      <c r="D389" s="30" t="s">
        <v>394</v>
      </c>
      <c r="E389" s="30" t="s">
        <v>395</v>
      </c>
      <c r="F389" s="30" t="s">
        <v>406</v>
      </c>
      <c r="G389" s="30" t="s">
        <v>337</v>
      </c>
    </row>
    <row r="390" spans="1:7" ht="12.75">
      <c r="A390" s="31" t="s">
        <v>295</v>
      </c>
      <c r="B390" s="32" t="s">
        <v>3</v>
      </c>
      <c r="C390" s="33">
        <v>186616</v>
      </c>
      <c r="D390" s="33">
        <v>186616</v>
      </c>
      <c r="E390" s="33">
        <v>7512.37</v>
      </c>
      <c r="F390" s="33">
        <v>173349.42</v>
      </c>
      <c r="G390" s="33">
        <f aca="true" t="shared" si="5" ref="G390:G397">+F390/D390*100</f>
        <v>92.89097397865136</v>
      </c>
    </row>
    <row r="391" spans="1:7" ht="12.75">
      <c r="A391" s="31" t="s">
        <v>296</v>
      </c>
      <c r="B391" s="32" t="s">
        <v>4</v>
      </c>
      <c r="C391" s="33">
        <v>86700</v>
      </c>
      <c r="D391" s="33">
        <v>85000</v>
      </c>
      <c r="E391" s="33">
        <v>7222.76</v>
      </c>
      <c r="F391" s="33">
        <v>78196.99</v>
      </c>
      <c r="G391" s="33">
        <f t="shared" si="5"/>
        <v>91.99645882352941</v>
      </c>
    </row>
    <row r="392" spans="1:7" ht="12.75">
      <c r="A392" s="31" t="s">
        <v>149</v>
      </c>
      <c r="B392" s="32" t="s">
        <v>5</v>
      </c>
      <c r="C392" s="33">
        <v>64890</v>
      </c>
      <c r="D392" s="33">
        <v>63190</v>
      </c>
      <c r="E392" s="33">
        <v>5414.83</v>
      </c>
      <c r="F392" s="33">
        <v>59568.92</v>
      </c>
      <c r="G392" s="33">
        <f t="shared" si="5"/>
        <v>94.26953631903781</v>
      </c>
    </row>
    <row r="393" spans="1:7" ht="12.75">
      <c r="A393" s="31" t="s">
        <v>150</v>
      </c>
      <c r="B393" s="32" t="s">
        <v>6</v>
      </c>
      <c r="C393" s="33">
        <v>3600</v>
      </c>
      <c r="D393" s="33">
        <v>3600</v>
      </c>
      <c r="E393" s="33">
        <v>294.26</v>
      </c>
      <c r="F393" s="33">
        <v>2432.94</v>
      </c>
      <c r="G393" s="33">
        <f t="shared" si="5"/>
        <v>67.58166666666668</v>
      </c>
    </row>
    <row r="394" spans="1:7" ht="12.75">
      <c r="A394" s="31" t="s">
        <v>151</v>
      </c>
      <c r="B394" s="32" t="s">
        <v>7</v>
      </c>
      <c r="C394" s="33">
        <v>12590</v>
      </c>
      <c r="D394" s="33">
        <v>12590</v>
      </c>
      <c r="E394" s="33">
        <v>1047.23</v>
      </c>
      <c r="F394" s="33">
        <v>11233.61</v>
      </c>
      <c r="G394" s="33">
        <f t="shared" si="5"/>
        <v>89.22644956314537</v>
      </c>
    </row>
    <row r="395" spans="1:7" ht="12.75">
      <c r="A395" s="31" t="s">
        <v>152</v>
      </c>
      <c r="B395" s="32" t="s">
        <v>8</v>
      </c>
      <c r="C395" s="33">
        <v>5150</v>
      </c>
      <c r="D395" s="33">
        <v>5150</v>
      </c>
      <c r="E395" s="33">
        <v>428.19</v>
      </c>
      <c r="F395" s="33">
        <v>4593.8</v>
      </c>
      <c r="G395" s="33">
        <f t="shared" si="5"/>
        <v>89.2</v>
      </c>
    </row>
    <row r="396" spans="1:7" ht="12.75">
      <c r="A396" s="31" t="s">
        <v>153</v>
      </c>
      <c r="B396" s="32" t="s">
        <v>9</v>
      </c>
      <c r="C396" s="33">
        <v>470</v>
      </c>
      <c r="D396" s="33">
        <v>470</v>
      </c>
      <c r="E396" s="33">
        <v>38.25</v>
      </c>
      <c r="F396" s="33">
        <v>367.72</v>
      </c>
      <c r="G396" s="33">
        <f t="shared" si="5"/>
        <v>78.23829787234044</v>
      </c>
    </row>
    <row r="397" spans="1:7" ht="12.75">
      <c r="A397" s="31" t="s">
        <v>297</v>
      </c>
      <c r="B397" s="32" t="s">
        <v>10</v>
      </c>
      <c r="C397" s="33">
        <v>5216</v>
      </c>
      <c r="D397" s="33">
        <v>5216</v>
      </c>
      <c r="E397" s="33">
        <v>62.97</v>
      </c>
      <c r="F397" s="33">
        <v>4598.25</v>
      </c>
      <c r="G397" s="33">
        <f t="shared" si="5"/>
        <v>88.15663343558282</v>
      </c>
    </row>
    <row r="398" spans="1:7" ht="12.75">
      <c r="A398" s="31" t="s">
        <v>154</v>
      </c>
      <c r="B398" s="32" t="s">
        <v>11</v>
      </c>
      <c r="C398" s="33">
        <v>0</v>
      </c>
      <c r="D398" s="33">
        <v>0</v>
      </c>
      <c r="E398" s="33">
        <v>0</v>
      </c>
      <c r="F398" s="33">
        <v>0</v>
      </c>
      <c r="G398" s="33">
        <v>0</v>
      </c>
    </row>
    <row r="399" spans="1:7" ht="12.75">
      <c r="A399" s="31" t="s">
        <v>155</v>
      </c>
      <c r="B399" s="32" t="s">
        <v>12</v>
      </c>
      <c r="C399" s="33">
        <v>0</v>
      </c>
      <c r="D399" s="33">
        <v>0</v>
      </c>
      <c r="E399" s="33">
        <v>0</v>
      </c>
      <c r="F399" s="33">
        <v>0</v>
      </c>
      <c r="G399" s="33">
        <v>0</v>
      </c>
    </row>
    <row r="400" spans="1:7" ht="12.75">
      <c r="A400" s="31" t="s">
        <v>156</v>
      </c>
      <c r="B400" s="32" t="s">
        <v>13</v>
      </c>
      <c r="C400" s="33">
        <v>0</v>
      </c>
      <c r="D400" s="33">
        <v>0</v>
      </c>
      <c r="E400" s="33">
        <v>0</v>
      </c>
      <c r="F400" s="33">
        <v>0</v>
      </c>
      <c r="G400" s="33">
        <v>0</v>
      </c>
    </row>
    <row r="401" spans="1:7" ht="12.75">
      <c r="A401" s="31" t="s">
        <v>157</v>
      </c>
      <c r="B401" s="32" t="s">
        <v>14</v>
      </c>
      <c r="C401" s="33">
        <v>216</v>
      </c>
      <c r="D401" s="33">
        <v>216</v>
      </c>
      <c r="E401" s="33">
        <v>0</v>
      </c>
      <c r="F401" s="33">
        <v>216</v>
      </c>
      <c r="G401" s="33">
        <f>+F401/D401*100</f>
        <v>100</v>
      </c>
    </row>
    <row r="402" spans="1:7" ht="12.75">
      <c r="A402" s="31" t="s">
        <v>158</v>
      </c>
      <c r="B402" s="32" t="s">
        <v>15</v>
      </c>
      <c r="C402" s="33">
        <v>0</v>
      </c>
      <c r="D402" s="33">
        <v>0</v>
      </c>
      <c r="E402" s="33">
        <v>0</v>
      </c>
      <c r="F402" s="33">
        <v>0</v>
      </c>
      <c r="G402" s="33">
        <v>0</v>
      </c>
    </row>
    <row r="403" spans="1:7" ht="12.75">
      <c r="A403" s="31" t="s">
        <v>159</v>
      </c>
      <c r="B403" s="32" t="s">
        <v>16</v>
      </c>
      <c r="C403" s="33">
        <v>0</v>
      </c>
      <c r="D403" s="33">
        <v>0</v>
      </c>
      <c r="E403" s="33">
        <v>0</v>
      </c>
      <c r="F403" s="33">
        <v>0</v>
      </c>
      <c r="G403" s="33">
        <v>0</v>
      </c>
    </row>
    <row r="404" spans="1:7" ht="12.75">
      <c r="A404" s="31" t="s">
        <v>160</v>
      </c>
      <c r="B404" s="32" t="s">
        <v>17</v>
      </c>
      <c r="C404" s="33">
        <v>5000</v>
      </c>
      <c r="D404" s="33">
        <v>5000</v>
      </c>
      <c r="E404" s="33">
        <v>62.97</v>
      </c>
      <c r="F404" s="33">
        <v>4382.25</v>
      </c>
      <c r="G404" s="33">
        <f>+F404/D404*100</f>
        <v>87.645</v>
      </c>
    </row>
    <row r="405" spans="1:7" ht="12.75">
      <c r="A405" s="31" t="s">
        <v>298</v>
      </c>
      <c r="B405" s="32" t="s">
        <v>18</v>
      </c>
      <c r="C405" s="33">
        <v>2000</v>
      </c>
      <c r="D405" s="33">
        <v>2000</v>
      </c>
      <c r="E405" s="33">
        <v>129.98</v>
      </c>
      <c r="F405" s="33">
        <v>1821.53</v>
      </c>
      <c r="G405" s="33">
        <f>+F405/D405*100</f>
        <v>91.0765</v>
      </c>
    </row>
    <row r="406" spans="1:7" ht="12.75">
      <c r="A406" s="31" t="s">
        <v>161</v>
      </c>
      <c r="B406" s="32" t="s">
        <v>19</v>
      </c>
      <c r="C406" s="33">
        <v>0</v>
      </c>
      <c r="D406" s="33">
        <v>0</v>
      </c>
      <c r="E406" s="33">
        <v>0</v>
      </c>
      <c r="F406" s="33">
        <v>0</v>
      </c>
      <c r="G406" s="33">
        <v>0</v>
      </c>
    </row>
    <row r="407" spans="1:7" ht="12.75">
      <c r="A407" s="31" t="s">
        <v>287</v>
      </c>
      <c r="B407" s="32" t="s">
        <v>288</v>
      </c>
      <c r="C407" s="33">
        <v>0</v>
      </c>
      <c r="D407" s="33">
        <v>0</v>
      </c>
      <c r="E407" s="33">
        <v>0</v>
      </c>
      <c r="F407" s="33">
        <v>0</v>
      </c>
      <c r="G407" s="33">
        <v>0</v>
      </c>
    </row>
    <row r="408" spans="1:7" ht="12.75">
      <c r="A408" s="31" t="s">
        <v>162</v>
      </c>
      <c r="B408" s="32" t="s">
        <v>20</v>
      </c>
      <c r="C408" s="33">
        <v>0</v>
      </c>
      <c r="D408" s="33">
        <v>0</v>
      </c>
      <c r="E408" s="33">
        <v>0</v>
      </c>
      <c r="F408" s="33">
        <v>0</v>
      </c>
      <c r="G408" s="33">
        <v>0</v>
      </c>
    </row>
    <row r="409" spans="1:7" ht="12.75">
      <c r="A409" s="31" t="s">
        <v>163</v>
      </c>
      <c r="B409" s="32" t="s">
        <v>21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</row>
    <row r="410" spans="1:7" ht="12.75">
      <c r="A410" s="31" t="s">
        <v>164</v>
      </c>
      <c r="B410" s="32" t="s">
        <v>22</v>
      </c>
      <c r="C410" s="33">
        <v>2000</v>
      </c>
      <c r="D410" s="33">
        <v>2000</v>
      </c>
      <c r="E410" s="33">
        <v>129.98</v>
      </c>
      <c r="F410" s="33">
        <v>1821.53</v>
      </c>
      <c r="G410" s="33">
        <f>+F410/D410*100</f>
        <v>91.0765</v>
      </c>
    </row>
    <row r="411" spans="1:7" ht="12.75">
      <c r="A411" s="31" t="s">
        <v>165</v>
      </c>
      <c r="B411" s="32" t="s">
        <v>23</v>
      </c>
      <c r="C411" s="33">
        <v>0</v>
      </c>
      <c r="D411" s="33">
        <v>0</v>
      </c>
      <c r="E411" s="33">
        <v>0</v>
      </c>
      <c r="F411" s="33">
        <v>0</v>
      </c>
      <c r="G411" s="33">
        <v>0</v>
      </c>
    </row>
    <row r="412" spans="1:7" ht="12.75">
      <c r="A412" s="31" t="s">
        <v>299</v>
      </c>
      <c r="B412" s="32" t="s">
        <v>24</v>
      </c>
      <c r="C412" s="33">
        <v>13200</v>
      </c>
      <c r="D412" s="33">
        <v>13200</v>
      </c>
      <c r="E412" s="33">
        <v>96.66</v>
      </c>
      <c r="F412" s="33">
        <v>9424.57</v>
      </c>
      <c r="G412" s="33">
        <f>+F412/D412*100</f>
        <v>71.39825757575757</v>
      </c>
    </row>
    <row r="413" spans="1:7" ht="12.75">
      <c r="A413" s="31" t="s">
        <v>166</v>
      </c>
      <c r="B413" s="32" t="s">
        <v>25</v>
      </c>
      <c r="C413" s="33">
        <v>500</v>
      </c>
      <c r="D413" s="33">
        <v>500</v>
      </c>
      <c r="E413" s="33">
        <v>54</v>
      </c>
      <c r="F413" s="33">
        <v>342</v>
      </c>
      <c r="G413" s="33">
        <f>+F413/D413*100</f>
        <v>68.4</v>
      </c>
    </row>
    <row r="414" spans="1:7" ht="12.75">
      <c r="A414" s="31" t="s">
        <v>167</v>
      </c>
      <c r="B414" s="32" t="s">
        <v>26</v>
      </c>
      <c r="C414" s="33">
        <v>200</v>
      </c>
      <c r="D414" s="33">
        <v>200</v>
      </c>
      <c r="E414" s="33">
        <v>0</v>
      </c>
      <c r="F414" s="33">
        <v>21.6</v>
      </c>
      <c r="G414" s="33">
        <f>+F414/D414*100</f>
        <v>10.8</v>
      </c>
    </row>
    <row r="415" spans="1:7" ht="12.75">
      <c r="A415" s="31" t="s">
        <v>168</v>
      </c>
      <c r="B415" s="32" t="s">
        <v>27</v>
      </c>
      <c r="C415" s="33">
        <v>500</v>
      </c>
      <c r="D415" s="33">
        <v>500</v>
      </c>
      <c r="E415" s="33">
        <v>42.66</v>
      </c>
      <c r="F415" s="33">
        <v>463.96</v>
      </c>
      <c r="G415" s="33">
        <f>+F415/D415*100</f>
        <v>92.792</v>
      </c>
    </row>
    <row r="416" spans="1:7" ht="12.75">
      <c r="A416" s="31" t="s">
        <v>169</v>
      </c>
      <c r="B416" s="32" t="s">
        <v>28</v>
      </c>
      <c r="C416" s="33">
        <v>0</v>
      </c>
      <c r="D416" s="33">
        <v>0</v>
      </c>
      <c r="E416" s="33">
        <v>0</v>
      </c>
      <c r="F416" s="33">
        <v>0</v>
      </c>
      <c r="G416" s="33">
        <v>0</v>
      </c>
    </row>
    <row r="417" spans="1:7" ht="12.75">
      <c r="A417" s="31" t="s">
        <v>170</v>
      </c>
      <c r="B417" s="32" t="s">
        <v>29</v>
      </c>
      <c r="C417" s="33">
        <v>0</v>
      </c>
      <c r="D417" s="33">
        <v>0</v>
      </c>
      <c r="E417" s="33">
        <v>0</v>
      </c>
      <c r="F417" s="33">
        <v>0</v>
      </c>
      <c r="G417" s="33">
        <v>0</v>
      </c>
    </row>
    <row r="418" spans="1:7" ht="12.75">
      <c r="A418" s="31" t="s">
        <v>171</v>
      </c>
      <c r="B418" s="32" t="s">
        <v>30</v>
      </c>
      <c r="C418" s="33">
        <v>0</v>
      </c>
      <c r="D418" s="33">
        <v>0</v>
      </c>
      <c r="E418" s="33">
        <v>0</v>
      </c>
      <c r="F418" s="33">
        <v>0</v>
      </c>
      <c r="G418" s="33">
        <v>0</v>
      </c>
    </row>
    <row r="419" spans="1:7" ht="12.75">
      <c r="A419" s="31" t="s">
        <v>172</v>
      </c>
      <c r="B419" s="32" t="s">
        <v>31</v>
      </c>
      <c r="C419" s="33">
        <v>12000</v>
      </c>
      <c r="D419" s="33">
        <v>12000</v>
      </c>
      <c r="E419" s="33">
        <v>0</v>
      </c>
      <c r="F419" s="33">
        <v>8597.01</v>
      </c>
      <c r="G419" s="33">
        <f>+F419/D419*100</f>
        <v>71.64175</v>
      </c>
    </row>
    <row r="420" spans="1:7" ht="12.75">
      <c r="A420" s="31" t="s">
        <v>173</v>
      </c>
      <c r="B420" s="32" t="s">
        <v>32</v>
      </c>
      <c r="C420" s="33">
        <v>0</v>
      </c>
      <c r="D420" s="33">
        <v>0</v>
      </c>
      <c r="E420" s="33">
        <v>0</v>
      </c>
      <c r="F420" s="33">
        <v>0</v>
      </c>
      <c r="G420" s="33">
        <v>0</v>
      </c>
    </row>
    <row r="421" spans="1:7" ht="12.75">
      <c r="A421" s="31" t="s">
        <v>174</v>
      </c>
      <c r="B421" s="32" t="s">
        <v>33</v>
      </c>
      <c r="C421" s="33">
        <v>0</v>
      </c>
      <c r="D421" s="33">
        <v>0</v>
      </c>
      <c r="E421" s="33">
        <v>0</v>
      </c>
      <c r="F421" s="33">
        <v>0</v>
      </c>
      <c r="G421" s="33">
        <v>0</v>
      </c>
    </row>
    <row r="422" spans="1:7" ht="12.75">
      <c r="A422" s="31" t="s">
        <v>300</v>
      </c>
      <c r="B422" s="32" t="s">
        <v>34</v>
      </c>
      <c r="C422" s="33">
        <v>63000</v>
      </c>
      <c r="D422" s="33">
        <v>64600</v>
      </c>
      <c r="E422" s="33">
        <v>0</v>
      </c>
      <c r="F422" s="33">
        <v>64222.84</v>
      </c>
      <c r="G422" s="33">
        <f>+F422/D422*100</f>
        <v>99.41616099071207</v>
      </c>
    </row>
    <row r="423" spans="1:7" ht="12.75">
      <c r="A423" s="31" t="s">
        <v>175</v>
      </c>
      <c r="B423" s="32" t="s">
        <v>35</v>
      </c>
      <c r="C423" s="33">
        <v>50000</v>
      </c>
      <c r="D423" s="33">
        <v>50000</v>
      </c>
      <c r="E423" s="33">
        <v>0</v>
      </c>
      <c r="F423" s="33">
        <v>49690.65</v>
      </c>
      <c r="G423" s="33">
        <f>+F423/D423*100</f>
        <v>99.38130000000001</v>
      </c>
    </row>
    <row r="424" spans="1:7" ht="12.75">
      <c r="A424" s="31" t="s">
        <v>176</v>
      </c>
      <c r="B424" s="32" t="s">
        <v>36</v>
      </c>
      <c r="C424" s="33">
        <v>10000</v>
      </c>
      <c r="D424" s="33">
        <v>11500</v>
      </c>
      <c r="E424" s="33">
        <v>0</v>
      </c>
      <c r="F424" s="33">
        <v>11474.59</v>
      </c>
      <c r="G424" s="33">
        <f>+F424/D424*100</f>
        <v>99.77904347826087</v>
      </c>
    </row>
    <row r="425" spans="1:7" ht="12.75">
      <c r="A425" s="31" t="s">
        <v>177</v>
      </c>
      <c r="B425" s="32" t="s">
        <v>37</v>
      </c>
      <c r="C425" s="33">
        <v>3000</v>
      </c>
      <c r="D425" s="33">
        <v>3100</v>
      </c>
      <c r="E425" s="33">
        <v>0</v>
      </c>
      <c r="F425" s="33">
        <v>3057.6</v>
      </c>
      <c r="G425" s="33">
        <f>+F425/D425*100</f>
        <v>98.63225806451612</v>
      </c>
    </row>
    <row r="426" spans="1:7" ht="12.75">
      <c r="A426" s="31" t="s">
        <v>301</v>
      </c>
      <c r="B426" s="32" t="s">
        <v>38</v>
      </c>
      <c r="C426" s="33">
        <v>0</v>
      </c>
      <c r="D426" s="33">
        <v>0</v>
      </c>
      <c r="E426" s="33">
        <v>0</v>
      </c>
      <c r="F426" s="33">
        <v>0</v>
      </c>
      <c r="G426" s="33">
        <v>0</v>
      </c>
    </row>
    <row r="427" spans="1:7" ht="12.75">
      <c r="A427" s="31" t="s">
        <v>205</v>
      </c>
      <c r="B427" s="32" t="s">
        <v>39</v>
      </c>
      <c r="C427" s="33">
        <v>0</v>
      </c>
      <c r="D427" s="33">
        <v>0</v>
      </c>
      <c r="E427" s="33">
        <v>0</v>
      </c>
      <c r="F427" s="33">
        <v>0</v>
      </c>
      <c r="G427" s="33">
        <v>0</v>
      </c>
    </row>
    <row r="428" spans="1:7" ht="12.75">
      <c r="A428" s="31" t="s">
        <v>206</v>
      </c>
      <c r="B428" s="32" t="s">
        <v>40</v>
      </c>
      <c r="C428" s="33">
        <v>0</v>
      </c>
      <c r="D428" s="33">
        <v>0</v>
      </c>
      <c r="E428" s="33">
        <v>0</v>
      </c>
      <c r="F428" s="33">
        <v>0</v>
      </c>
      <c r="G428" s="33">
        <v>0</v>
      </c>
    </row>
    <row r="429" spans="1:7" ht="12.75">
      <c r="A429" s="31" t="s">
        <v>302</v>
      </c>
      <c r="B429" s="32" t="s">
        <v>41</v>
      </c>
      <c r="C429" s="33">
        <v>0</v>
      </c>
      <c r="D429" s="33">
        <v>0</v>
      </c>
      <c r="E429" s="33">
        <v>0</v>
      </c>
      <c r="F429" s="33">
        <v>0</v>
      </c>
      <c r="G429" s="33">
        <v>0</v>
      </c>
    </row>
    <row r="430" spans="1:7" ht="12.75">
      <c r="A430" s="31" t="s">
        <v>178</v>
      </c>
      <c r="B430" s="32" t="s">
        <v>42</v>
      </c>
      <c r="C430" s="33">
        <v>0</v>
      </c>
      <c r="D430" s="33">
        <v>0</v>
      </c>
      <c r="E430" s="33">
        <v>0</v>
      </c>
      <c r="F430" s="33">
        <v>0</v>
      </c>
      <c r="G430" s="33">
        <v>0</v>
      </c>
    </row>
    <row r="431" spans="1:7" ht="12.75">
      <c r="A431" s="31" t="s">
        <v>179</v>
      </c>
      <c r="B431" s="32" t="s">
        <v>43</v>
      </c>
      <c r="C431" s="33">
        <v>0</v>
      </c>
      <c r="D431" s="33">
        <v>0</v>
      </c>
      <c r="E431" s="33">
        <v>0</v>
      </c>
      <c r="F431" s="33">
        <v>0</v>
      </c>
      <c r="G431" s="33">
        <v>0</v>
      </c>
    </row>
    <row r="432" spans="1:7" ht="12.75">
      <c r="A432" s="31" t="s">
        <v>180</v>
      </c>
      <c r="B432" s="32" t="s">
        <v>44</v>
      </c>
      <c r="C432" s="33">
        <v>0</v>
      </c>
      <c r="D432" s="33">
        <v>0</v>
      </c>
      <c r="E432" s="33">
        <v>0</v>
      </c>
      <c r="F432" s="33">
        <v>0</v>
      </c>
      <c r="G432" s="33">
        <v>0</v>
      </c>
    </row>
    <row r="433" spans="1:7" ht="12.75">
      <c r="A433" s="31" t="s">
        <v>303</v>
      </c>
      <c r="B433" s="32" t="s">
        <v>45</v>
      </c>
      <c r="C433" s="33">
        <v>0</v>
      </c>
      <c r="D433" s="33">
        <v>0</v>
      </c>
      <c r="E433" s="33">
        <v>0</v>
      </c>
      <c r="F433" s="33">
        <v>0</v>
      </c>
      <c r="G433" s="33">
        <v>0</v>
      </c>
    </row>
    <row r="434" spans="1:7" ht="12.75">
      <c r="A434" s="31" t="s">
        <v>325</v>
      </c>
      <c r="B434" s="32" t="s">
        <v>326</v>
      </c>
      <c r="C434" s="33">
        <v>0</v>
      </c>
      <c r="D434" s="33">
        <v>0</v>
      </c>
      <c r="E434" s="33">
        <v>0</v>
      </c>
      <c r="F434" s="33">
        <v>0</v>
      </c>
      <c r="G434" s="33">
        <v>0</v>
      </c>
    </row>
    <row r="435" spans="1:7" ht="12.75">
      <c r="A435" s="31" t="s">
        <v>304</v>
      </c>
      <c r="B435" s="32" t="s">
        <v>46</v>
      </c>
      <c r="C435" s="33">
        <v>16500</v>
      </c>
      <c r="D435" s="33">
        <v>16600</v>
      </c>
      <c r="E435" s="33">
        <v>0</v>
      </c>
      <c r="F435" s="33">
        <v>15085.24</v>
      </c>
      <c r="G435" s="33">
        <f>+F435/D435*100</f>
        <v>90.87493975903614</v>
      </c>
    </row>
    <row r="436" spans="1:7" ht="12.75">
      <c r="A436" s="31" t="s">
        <v>262</v>
      </c>
      <c r="B436" s="32" t="s">
        <v>260</v>
      </c>
      <c r="C436" s="33">
        <v>8500</v>
      </c>
      <c r="D436" s="33">
        <v>8500</v>
      </c>
      <c r="E436" s="33">
        <v>0</v>
      </c>
      <c r="F436" s="33">
        <v>6994.04</v>
      </c>
      <c r="G436" s="33">
        <f>+F436/D436*100</f>
        <v>82.28282352941176</v>
      </c>
    </row>
    <row r="437" spans="1:7" ht="12.75">
      <c r="A437" s="31" t="s">
        <v>263</v>
      </c>
      <c r="B437" s="32" t="s">
        <v>261</v>
      </c>
      <c r="C437" s="33">
        <v>0</v>
      </c>
      <c r="D437" s="33">
        <v>0</v>
      </c>
      <c r="E437" s="33">
        <v>0</v>
      </c>
      <c r="F437" s="33">
        <v>0</v>
      </c>
      <c r="G437" s="33">
        <v>0</v>
      </c>
    </row>
    <row r="438" spans="1:7" ht="12.75">
      <c r="A438" s="31" t="s">
        <v>207</v>
      </c>
      <c r="B438" s="32" t="s">
        <v>211</v>
      </c>
      <c r="C438" s="33">
        <v>0</v>
      </c>
      <c r="D438" s="33">
        <v>0</v>
      </c>
      <c r="E438" s="33">
        <v>0</v>
      </c>
      <c r="F438" s="33">
        <v>0</v>
      </c>
      <c r="G438" s="33">
        <v>0</v>
      </c>
    </row>
    <row r="439" spans="1:7" ht="12.75">
      <c r="A439" s="31" t="s">
        <v>208</v>
      </c>
      <c r="B439" s="32" t="s">
        <v>212</v>
      </c>
      <c r="C439" s="33">
        <v>0</v>
      </c>
      <c r="D439" s="33">
        <v>0</v>
      </c>
      <c r="E439" s="33">
        <v>0</v>
      </c>
      <c r="F439" s="33">
        <v>0</v>
      </c>
      <c r="G439" s="33">
        <v>0</v>
      </c>
    </row>
    <row r="440" spans="1:7" ht="12.75">
      <c r="A440" s="31" t="s">
        <v>209</v>
      </c>
      <c r="B440" s="32" t="s">
        <v>213</v>
      </c>
      <c r="C440" s="33">
        <v>0</v>
      </c>
      <c r="D440" s="33">
        <v>0</v>
      </c>
      <c r="E440" s="33">
        <v>0</v>
      </c>
      <c r="F440" s="33">
        <v>0</v>
      </c>
      <c r="G440" s="33">
        <v>0</v>
      </c>
    </row>
    <row r="441" spans="1:7" ht="12.75">
      <c r="A441" s="31" t="s">
        <v>289</v>
      </c>
      <c r="B441" s="32" t="s">
        <v>89</v>
      </c>
      <c r="C441" s="33">
        <v>0</v>
      </c>
      <c r="D441" s="33">
        <v>0</v>
      </c>
      <c r="E441" s="33">
        <v>0</v>
      </c>
      <c r="F441" s="33">
        <v>0</v>
      </c>
      <c r="G441" s="33">
        <v>0</v>
      </c>
    </row>
    <row r="442" spans="1:7" ht="12.75">
      <c r="A442" s="31" t="s">
        <v>210</v>
      </c>
      <c r="B442" s="32" t="s">
        <v>214</v>
      </c>
      <c r="C442" s="33">
        <v>8000</v>
      </c>
      <c r="D442" s="33">
        <v>8100</v>
      </c>
      <c r="E442" s="33">
        <v>0</v>
      </c>
      <c r="F442" s="33">
        <v>8091.2</v>
      </c>
      <c r="G442" s="33">
        <f>+F442/D442*100</f>
        <v>99.89135802469136</v>
      </c>
    </row>
    <row r="443" spans="1:7" ht="12.75">
      <c r="A443" s="31" t="s">
        <v>305</v>
      </c>
      <c r="B443" s="32" t="s">
        <v>47</v>
      </c>
      <c r="C443" s="33">
        <v>0</v>
      </c>
      <c r="D443" s="33">
        <v>0</v>
      </c>
      <c r="E443" s="33">
        <v>0</v>
      </c>
      <c r="F443" s="33">
        <v>0</v>
      </c>
      <c r="G443" s="33">
        <v>0</v>
      </c>
    </row>
    <row r="444" spans="1:7" ht="25.5">
      <c r="A444" s="31" t="s">
        <v>306</v>
      </c>
      <c r="B444" s="32" t="s">
        <v>48</v>
      </c>
      <c r="C444" s="33">
        <v>160000</v>
      </c>
      <c r="D444" s="33">
        <v>160000</v>
      </c>
      <c r="E444" s="33">
        <v>32500</v>
      </c>
      <c r="F444" s="33">
        <v>159999.96</v>
      </c>
      <c r="G444" s="33">
        <f>+F444/D444*100</f>
        <v>99.99997499999999</v>
      </c>
    </row>
    <row r="445" spans="1:7" ht="25.5">
      <c r="A445" s="31" t="s">
        <v>307</v>
      </c>
      <c r="B445" s="32" t="s">
        <v>48</v>
      </c>
      <c r="C445" s="33">
        <v>0</v>
      </c>
      <c r="D445" s="33">
        <v>0</v>
      </c>
      <c r="E445" s="33">
        <v>0</v>
      </c>
      <c r="F445" s="33">
        <v>0</v>
      </c>
      <c r="G445" s="33">
        <v>0</v>
      </c>
    </row>
    <row r="446" spans="1:7" ht="12.75">
      <c r="A446" s="31" t="s">
        <v>222</v>
      </c>
      <c r="B446" s="32" t="s">
        <v>223</v>
      </c>
      <c r="C446" s="33">
        <v>0</v>
      </c>
      <c r="D446" s="33">
        <v>0</v>
      </c>
      <c r="E446" s="33">
        <v>0</v>
      </c>
      <c r="F446" s="33">
        <v>0</v>
      </c>
      <c r="G446" s="33">
        <v>0</v>
      </c>
    </row>
    <row r="447" spans="1:7" ht="12.75">
      <c r="A447" s="31" t="s">
        <v>181</v>
      </c>
      <c r="B447" s="32" t="s">
        <v>70</v>
      </c>
      <c r="C447" s="33">
        <v>0</v>
      </c>
      <c r="D447" s="33">
        <v>0</v>
      </c>
      <c r="E447" s="33">
        <v>0</v>
      </c>
      <c r="F447" s="33">
        <v>0</v>
      </c>
      <c r="G447" s="33">
        <v>0</v>
      </c>
    </row>
    <row r="448" spans="1:7" ht="12.75">
      <c r="A448" s="31" t="s">
        <v>182</v>
      </c>
      <c r="B448" s="32" t="s">
        <v>71</v>
      </c>
      <c r="C448" s="33">
        <v>0</v>
      </c>
      <c r="D448" s="33">
        <v>0</v>
      </c>
      <c r="E448" s="33">
        <v>0</v>
      </c>
      <c r="F448" s="33">
        <v>0</v>
      </c>
      <c r="G448" s="33">
        <v>0</v>
      </c>
    </row>
    <row r="449" spans="1:7" ht="25.5">
      <c r="A449" s="31" t="s">
        <v>183</v>
      </c>
      <c r="B449" s="32" t="s">
        <v>72</v>
      </c>
      <c r="C449" s="33">
        <v>0</v>
      </c>
      <c r="D449" s="33">
        <v>0</v>
      </c>
      <c r="E449" s="33">
        <v>0</v>
      </c>
      <c r="F449" s="33">
        <v>0</v>
      </c>
      <c r="G449" s="33">
        <v>0</v>
      </c>
    </row>
    <row r="450" spans="1:7" ht="12.75">
      <c r="A450" s="31" t="s">
        <v>184</v>
      </c>
      <c r="B450" s="32" t="s">
        <v>73</v>
      </c>
      <c r="C450" s="33">
        <v>0</v>
      </c>
      <c r="D450" s="33">
        <v>0</v>
      </c>
      <c r="E450" s="33">
        <v>0</v>
      </c>
      <c r="F450" s="33">
        <v>0</v>
      </c>
      <c r="G450" s="33">
        <v>0</v>
      </c>
    </row>
    <row r="451" spans="1:7" ht="12.75">
      <c r="A451" s="31" t="s">
        <v>270</v>
      </c>
      <c r="B451" s="32" t="s">
        <v>271</v>
      </c>
      <c r="C451" s="33">
        <v>0</v>
      </c>
      <c r="D451" s="33">
        <v>0</v>
      </c>
      <c r="E451" s="33">
        <v>0</v>
      </c>
      <c r="F451" s="33">
        <v>0</v>
      </c>
      <c r="G451" s="33">
        <v>0</v>
      </c>
    </row>
    <row r="452" spans="1:7" ht="12.75">
      <c r="A452" s="31" t="s">
        <v>185</v>
      </c>
      <c r="B452" s="32" t="s">
        <v>74</v>
      </c>
      <c r="C452" s="33">
        <v>0</v>
      </c>
      <c r="D452" s="33">
        <v>0</v>
      </c>
      <c r="E452" s="33">
        <v>0</v>
      </c>
      <c r="F452" s="33">
        <v>0</v>
      </c>
      <c r="G452" s="33">
        <v>0</v>
      </c>
    </row>
    <row r="453" spans="1:7" ht="12.75">
      <c r="A453" s="31" t="s">
        <v>186</v>
      </c>
      <c r="B453" s="32" t="s">
        <v>75</v>
      </c>
      <c r="C453" s="33">
        <v>0</v>
      </c>
      <c r="D453" s="33">
        <v>0</v>
      </c>
      <c r="E453" s="33">
        <v>0</v>
      </c>
      <c r="F453" s="33">
        <v>0</v>
      </c>
      <c r="G453" s="33">
        <v>0</v>
      </c>
    </row>
    <row r="454" spans="1:7" ht="12.75">
      <c r="A454" s="31" t="s">
        <v>308</v>
      </c>
      <c r="B454" s="32" t="s">
        <v>49</v>
      </c>
      <c r="C454" s="33">
        <v>160000</v>
      </c>
      <c r="D454" s="33">
        <v>160000</v>
      </c>
      <c r="E454" s="33">
        <v>32500</v>
      </c>
      <c r="F454" s="33">
        <v>159999.96</v>
      </c>
      <c r="G454" s="33">
        <f aca="true" t="shared" si="6" ref="G454:G465">+F454/D454*100</f>
        <v>99.99997499999999</v>
      </c>
    </row>
    <row r="455" spans="1:7" ht="12.75">
      <c r="A455" s="31" t="s">
        <v>187</v>
      </c>
      <c r="B455" s="32" t="s">
        <v>76</v>
      </c>
      <c r="C455" s="33">
        <v>0</v>
      </c>
      <c r="D455" s="33">
        <v>0</v>
      </c>
      <c r="E455" s="33">
        <v>0</v>
      </c>
      <c r="F455" s="33">
        <v>0</v>
      </c>
      <c r="G455" s="33">
        <v>0</v>
      </c>
    </row>
    <row r="456" spans="1:7" ht="12.75">
      <c r="A456" s="31" t="s">
        <v>188</v>
      </c>
      <c r="B456" s="32" t="s">
        <v>77</v>
      </c>
      <c r="C456" s="33">
        <v>0</v>
      </c>
      <c r="D456" s="33">
        <v>0</v>
      </c>
      <c r="E456" s="33">
        <v>0</v>
      </c>
      <c r="F456" s="33">
        <v>0</v>
      </c>
      <c r="G456" s="33">
        <v>0</v>
      </c>
    </row>
    <row r="457" spans="1:7" ht="12.75">
      <c r="A457" s="31" t="s">
        <v>189</v>
      </c>
      <c r="B457" s="32" t="s">
        <v>78</v>
      </c>
      <c r="C457" s="33">
        <v>160000</v>
      </c>
      <c r="D457" s="33">
        <v>160000</v>
      </c>
      <c r="E457" s="33">
        <v>32500</v>
      </c>
      <c r="F457" s="33">
        <v>159999.96</v>
      </c>
      <c r="G457" s="33">
        <f t="shared" si="6"/>
        <v>99.99997499999999</v>
      </c>
    </row>
    <row r="458" spans="1:7" ht="12.75">
      <c r="A458" s="31" t="s">
        <v>200</v>
      </c>
      <c r="B458" s="32" t="s">
        <v>50</v>
      </c>
      <c r="C458" s="33">
        <v>3802000</v>
      </c>
      <c r="D458" s="33">
        <v>3802000</v>
      </c>
      <c r="E458" s="33">
        <v>628723.67</v>
      </c>
      <c r="F458" s="33">
        <v>2945483.51</v>
      </c>
      <c r="G458" s="33">
        <f t="shared" si="6"/>
        <v>77.47194923724355</v>
      </c>
    </row>
    <row r="459" spans="1:7" ht="12.75">
      <c r="A459" s="31" t="s">
        <v>309</v>
      </c>
      <c r="B459" s="32" t="s">
        <v>50</v>
      </c>
      <c r="C459" s="33">
        <v>3802000</v>
      </c>
      <c r="D459" s="33">
        <v>3802000</v>
      </c>
      <c r="E459" s="33">
        <v>628723.67</v>
      </c>
      <c r="F459" s="33">
        <v>2945483.51</v>
      </c>
      <c r="G459" s="33">
        <f t="shared" si="6"/>
        <v>77.47194923724355</v>
      </c>
    </row>
    <row r="460" spans="1:7" ht="12.75">
      <c r="A460" s="31" t="s">
        <v>190</v>
      </c>
      <c r="B460" s="32" t="s">
        <v>51</v>
      </c>
      <c r="C460" s="33">
        <v>150000</v>
      </c>
      <c r="D460" s="33">
        <v>153100</v>
      </c>
      <c r="E460" s="33">
        <v>27425.16</v>
      </c>
      <c r="F460" s="33">
        <v>111423.67</v>
      </c>
      <c r="G460" s="33">
        <f t="shared" si="6"/>
        <v>72.778360548661</v>
      </c>
    </row>
    <row r="461" spans="1:7" ht="12.75">
      <c r="A461" s="31" t="s">
        <v>191</v>
      </c>
      <c r="B461" s="32" t="s">
        <v>52</v>
      </c>
      <c r="C461" s="33">
        <v>720000</v>
      </c>
      <c r="D461" s="33">
        <v>700050</v>
      </c>
      <c r="E461" s="33">
        <v>0</v>
      </c>
      <c r="F461" s="33">
        <v>441907.1</v>
      </c>
      <c r="G461" s="33">
        <f t="shared" si="6"/>
        <v>63.12507678022998</v>
      </c>
    </row>
    <row r="462" spans="1:7" ht="12.75">
      <c r="A462" s="31" t="s">
        <v>192</v>
      </c>
      <c r="B462" s="32" t="s">
        <v>53</v>
      </c>
      <c r="C462" s="33">
        <v>0</v>
      </c>
      <c r="D462" s="33">
        <v>0</v>
      </c>
      <c r="E462" s="33">
        <v>0</v>
      </c>
      <c r="F462" s="33">
        <v>0</v>
      </c>
      <c r="G462" s="33">
        <v>0</v>
      </c>
    </row>
    <row r="463" spans="1:7" ht="12.75">
      <c r="A463" s="31" t="s">
        <v>193</v>
      </c>
      <c r="B463" s="32" t="s">
        <v>54</v>
      </c>
      <c r="C463" s="33">
        <v>40000</v>
      </c>
      <c r="D463" s="33">
        <v>68600</v>
      </c>
      <c r="E463" s="33">
        <v>429.6</v>
      </c>
      <c r="F463" s="33">
        <v>68577.88</v>
      </c>
      <c r="G463" s="33">
        <f t="shared" si="6"/>
        <v>99.96775510204083</v>
      </c>
    </row>
    <row r="464" spans="1:7" ht="12.75">
      <c r="A464" s="31" t="s">
        <v>194</v>
      </c>
      <c r="B464" s="32" t="s">
        <v>55</v>
      </c>
      <c r="C464" s="33">
        <v>2717000</v>
      </c>
      <c r="D464" s="33">
        <v>2704200</v>
      </c>
      <c r="E464" s="33">
        <v>600868.91</v>
      </c>
      <c r="F464" s="33">
        <v>2206726.91</v>
      </c>
      <c r="G464" s="33">
        <f t="shared" si="6"/>
        <v>81.60368722727608</v>
      </c>
    </row>
    <row r="465" spans="1:7" ht="12.75">
      <c r="A465" s="31" t="s">
        <v>195</v>
      </c>
      <c r="B465" s="32" t="s">
        <v>56</v>
      </c>
      <c r="C465" s="33">
        <v>175000</v>
      </c>
      <c r="D465" s="33">
        <v>176050</v>
      </c>
      <c r="E465" s="33">
        <v>0</v>
      </c>
      <c r="F465" s="33">
        <v>116847.95</v>
      </c>
      <c r="G465" s="33">
        <f t="shared" si="6"/>
        <v>66.37202499289975</v>
      </c>
    </row>
    <row r="466" spans="1:7" ht="12.75">
      <c r="A466" s="31" t="s">
        <v>201</v>
      </c>
      <c r="B466" s="32" t="s">
        <v>57</v>
      </c>
      <c r="C466" s="33">
        <v>0</v>
      </c>
      <c r="D466" s="33">
        <v>0</v>
      </c>
      <c r="E466" s="33">
        <v>0</v>
      </c>
      <c r="F466" s="33">
        <v>0</v>
      </c>
      <c r="G466" s="33">
        <v>0</v>
      </c>
    </row>
    <row r="467" spans="1:7" ht="12.75">
      <c r="A467" s="31" t="s">
        <v>310</v>
      </c>
      <c r="B467" s="32" t="s">
        <v>57</v>
      </c>
      <c r="C467" s="33">
        <v>0</v>
      </c>
      <c r="D467" s="33">
        <v>0</v>
      </c>
      <c r="E467" s="33">
        <v>0</v>
      </c>
      <c r="F467" s="33">
        <v>0</v>
      </c>
      <c r="G467" s="33">
        <v>0</v>
      </c>
    </row>
    <row r="468" spans="1:7" ht="12.75">
      <c r="A468" s="31" t="s">
        <v>215</v>
      </c>
      <c r="B468" s="32" t="s">
        <v>218</v>
      </c>
      <c r="C468" s="33">
        <v>0</v>
      </c>
      <c r="D468" s="33">
        <v>0</v>
      </c>
      <c r="E468" s="33">
        <v>0</v>
      </c>
      <c r="F468" s="33">
        <v>0</v>
      </c>
      <c r="G468" s="33">
        <v>0</v>
      </c>
    </row>
    <row r="469" spans="1:7" ht="12.75">
      <c r="A469" s="31" t="s">
        <v>217</v>
      </c>
      <c r="B469" s="32" t="s">
        <v>220</v>
      </c>
      <c r="C469" s="33">
        <v>0</v>
      </c>
      <c r="D469" s="33">
        <v>0</v>
      </c>
      <c r="E469" s="33">
        <v>0</v>
      </c>
      <c r="F469" s="33">
        <v>0</v>
      </c>
      <c r="G469" s="33">
        <v>0</v>
      </c>
    </row>
    <row r="470" spans="1:7" ht="12.75">
      <c r="A470" s="31" t="s">
        <v>202</v>
      </c>
      <c r="B470" s="32" t="s">
        <v>58</v>
      </c>
      <c r="C470" s="33">
        <v>0</v>
      </c>
      <c r="D470" s="33">
        <v>0</v>
      </c>
      <c r="E470" s="33">
        <v>0</v>
      </c>
      <c r="F470" s="33">
        <v>0</v>
      </c>
      <c r="G470" s="33">
        <v>0</v>
      </c>
    </row>
    <row r="471" spans="1:7" ht="12.75">
      <c r="A471" s="31" t="s">
        <v>311</v>
      </c>
      <c r="B471" s="32" t="s">
        <v>59</v>
      </c>
      <c r="C471" s="33">
        <v>0</v>
      </c>
      <c r="D471" s="33">
        <v>0</v>
      </c>
      <c r="E471" s="33">
        <v>0</v>
      </c>
      <c r="F471" s="33">
        <v>0</v>
      </c>
      <c r="G471" s="33">
        <v>0</v>
      </c>
    </row>
    <row r="472" spans="1:7" ht="25.5">
      <c r="A472" s="31" t="s">
        <v>196</v>
      </c>
      <c r="B472" s="32" t="s">
        <v>60</v>
      </c>
      <c r="C472" s="33">
        <v>0</v>
      </c>
      <c r="D472" s="33">
        <v>0</v>
      </c>
      <c r="E472" s="33">
        <v>0</v>
      </c>
      <c r="F472" s="33">
        <v>0</v>
      </c>
      <c r="G472" s="33">
        <v>0</v>
      </c>
    </row>
    <row r="473" spans="1:7" ht="25.5">
      <c r="A473" s="31" t="s">
        <v>197</v>
      </c>
      <c r="B473" s="32" t="s">
        <v>61</v>
      </c>
      <c r="C473" s="33">
        <v>0</v>
      </c>
      <c r="D473" s="33">
        <v>0</v>
      </c>
      <c r="E473" s="33">
        <v>0</v>
      </c>
      <c r="F473" s="33">
        <v>0</v>
      </c>
      <c r="G473" s="33">
        <v>0</v>
      </c>
    </row>
    <row r="474" spans="1:7" ht="12.75">
      <c r="A474" s="31" t="s">
        <v>312</v>
      </c>
      <c r="B474" s="32" t="s">
        <v>62</v>
      </c>
      <c r="C474" s="33">
        <v>0</v>
      </c>
      <c r="D474" s="33">
        <v>0</v>
      </c>
      <c r="E474" s="33">
        <v>0</v>
      </c>
      <c r="F474" s="33">
        <v>0</v>
      </c>
      <c r="G474" s="33">
        <v>0</v>
      </c>
    </row>
    <row r="475" spans="1:7" ht="12.75">
      <c r="A475" s="31" t="s">
        <v>198</v>
      </c>
      <c r="B475" s="32" t="s">
        <v>63</v>
      </c>
      <c r="C475" s="33">
        <v>0</v>
      </c>
      <c r="D475" s="33">
        <v>0</v>
      </c>
      <c r="E475" s="33">
        <v>0</v>
      </c>
      <c r="F475" s="33">
        <v>0</v>
      </c>
      <c r="G475" s="33">
        <v>0</v>
      </c>
    </row>
    <row r="476" spans="1:7" ht="12.75">
      <c r="A476" s="31" t="s">
        <v>199</v>
      </c>
      <c r="B476" s="32" t="s">
        <v>64</v>
      </c>
      <c r="C476" s="33">
        <v>0</v>
      </c>
      <c r="D476" s="33">
        <v>0</v>
      </c>
      <c r="E476" s="33">
        <v>0</v>
      </c>
      <c r="F476" s="33">
        <v>0</v>
      </c>
      <c r="G476" s="33">
        <v>0</v>
      </c>
    </row>
    <row r="477" spans="1:7" ht="12.75">
      <c r="A477" s="31" t="s">
        <v>313</v>
      </c>
      <c r="B477" s="32" t="s">
        <v>65</v>
      </c>
      <c r="C477" s="33">
        <v>0</v>
      </c>
      <c r="D477" s="33">
        <v>0</v>
      </c>
      <c r="E477" s="33">
        <v>0</v>
      </c>
      <c r="F477" s="33">
        <v>0</v>
      </c>
      <c r="G477" s="33">
        <v>0</v>
      </c>
    </row>
    <row r="478" spans="1:7" ht="12.75">
      <c r="A478" s="31" t="s">
        <v>221</v>
      </c>
      <c r="B478" s="32" t="s">
        <v>65</v>
      </c>
      <c r="C478" s="33">
        <v>0</v>
      </c>
      <c r="D478" s="33">
        <v>0</v>
      </c>
      <c r="E478" s="33">
        <v>0</v>
      </c>
      <c r="F478" s="33">
        <v>0</v>
      </c>
      <c r="G478" s="33">
        <v>0</v>
      </c>
    </row>
    <row r="479" spans="1:7" ht="12.75">
      <c r="A479" s="31" t="s">
        <v>203</v>
      </c>
      <c r="B479" s="32" t="s">
        <v>66</v>
      </c>
      <c r="C479" s="33">
        <v>0</v>
      </c>
      <c r="D479" s="33">
        <v>0</v>
      </c>
      <c r="E479" s="33">
        <v>0</v>
      </c>
      <c r="F479" s="33">
        <v>0</v>
      </c>
      <c r="G479" s="33">
        <v>0</v>
      </c>
    </row>
    <row r="480" spans="1:7" ht="12.75">
      <c r="A480" s="31" t="s">
        <v>314</v>
      </c>
      <c r="B480" s="32" t="s">
        <v>67</v>
      </c>
      <c r="C480" s="33">
        <v>0</v>
      </c>
      <c r="D480" s="33">
        <v>0</v>
      </c>
      <c r="E480" s="33">
        <v>0</v>
      </c>
      <c r="F480" s="33">
        <v>0</v>
      </c>
      <c r="G480" s="33">
        <v>0</v>
      </c>
    </row>
    <row r="481" spans="1:7" ht="12.75">
      <c r="A481" s="31" t="s">
        <v>315</v>
      </c>
      <c r="B481" s="32" t="s">
        <v>68</v>
      </c>
      <c r="C481" s="33">
        <v>0</v>
      </c>
      <c r="D481" s="33">
        <v>0</v>
      </c>
      <c r="E481" s="33">
        <v>0</v>
      </c>
      <c r="F481" s="33">
        <v>0</v>
      </c>
      <c r="G481" s="33">
        <v>0</v>
      </c>
    </row>
    <row r="482" spans="1:7" ht="12.75">
      <c r="A482" s="31" t="s">
        <v>316</v>
      </c>
      <c r="B482" s="32" t="s">
        <v>69</v>
      </c>
      <c r="C482" s="33">
        <v>0</v>
      </c>
      <c r="D482" s="33">
        <v>0</v>
      </c>
      <c r="E482" s="33">
        <v>0</v>
      </c>
      <c r="F482" s="33">
        <v>0</v>
      </c>
      <c r="G482" s="33">
        <v>0</v>
      </c>
    </row>
    <row r="483" spans="1:7" ht="12.75">
      <c r="A483" s="31" t="s">
        <v>317</v>
      </c>
      <c r="B483" s="32" t="s">
        <v>204</v>
      </c>
      <c r="C483" s="33">
        <v>4148616</v>
      </c>
      <c r="D483" s="33">
        <v>4148616</v>
      </c>
      <c r="E483" s="33">
        <v>668736.04</v>
      </c>
      <c r="F483" s="33">
        <v>3278832.89</v>
      </c>
      <c r="G483" s="33">
        <f>+F483/D483*100</f>
        <v>79.03437893504726</v>
      </c>
    </row>
    <row r="484" spans="1:7" ht="12.75">
      <c r="A484" s="145" t="s">
        <v>321</v>
      </c>
      <c r="B484" s="145" t="s">
        <v>321</v>
      </c>
      <c r="C484" s="145" t="s">
        <v>321</v>
      </c>
      <c r="D484" s="145"/>
      <c r="E484" s="145" t="s">
        <v>321</v>
      </c>
      <c r="F484" s="145" t="s">
        <v>321</v>
      </c>
      <c r="G484" s="145" t="s">
        <v>321</v>
      </c>
    </row>
    <row r="485" spans="1:7" ht="63.75">
      <c r="A485" s="30" t="s">
        <v>0</v>
      </c>
      <c r="B485" s="30" t="s">
        <v>1</v>
      </c>
      <c r="C485" s="30" t="s">
        <v>294</v>
      </c>
      <c r="D485" s="30" t="s">
        <v>394</v>
      </c>
      <c r="E485" s="30" t="s">
        <v>395</v>
      </c>
      <c r="F485" s="30" t="s">
        <v>406</v>
      </c>
      <c r="G485" s="30" t="s">
        <v>337</v>
      </c>
    </row>
    <row r="486" spans="1:7" ht="12.75">
      <c r="A486" s="31" t="s">
        <v>295</v>
      </c>
      <c r="B486" s="32" t="s">
        <v>3</v>
      </c>
      <c r="C486" s="33">
        <v>95220</v>
      </c>
      <c r="D486" s="33">
        <v>95220</v>
      </c>
      <c r="E486" s="33">
        <v>7202.54</v>
      </c>
      <c r="F486" s="33">
        <v>87751.12</v>
      </c>
      <c r="G486" s="33">
        <f aca="true" t="shared" si="7" ref="G486:G492">+F486/D486*100</f>
        <v>92.1561856752783</v>
      </c>
    </row>
    <row r="487" spans="1:7" ht="12.75">
      <c r="A487" s="31" t="s">
        <v>296</v>
      </c>
      <c r="B487" s="32" t="s">
        <v>4</v>
      </c>
      <c r="C487" s="33">
        <v>87920</v>
      </c>
      <c r="D487" s="33">
        <v>86220</v>
      </c>
      <c r="E487" s="33">
        <v>7109.64</v>
      </c>
      <c r="F487" s="33">
        <v>80302.09</v>
      </c>
      <c r="G487" s="33">
        <f t="shared" si="7"/>
        <v>93.13626768731153</v>
      </c>
    </row>
    <row r="488" spans="1:7" ht="12.75">
      <c r="A488" s="31" t="s">
        <v>149</v>
      </c>
      <c r="B488" s="32" t="s">
        <v>5</v>
      </c>
      <c r="C488" s="33">
        <v>66200</v>
      </c>
      <c r="D488" s="33">
        <v>64500</v>
      </c>
      <c r="E488" s="33">
        <v>5318.78</v>
      </c>
      <c r="F488" s="33">
        <v>60563.99</v>
      </c>
      <c r="G488" s="33">
        <f t="shared" si="7"/>
        <v>93.89765891472868</v>
      </c>
    </row>
    <row r="489" spans="1:7" ht="12.75">
      <c r="A489" s="31" t="s">
        <v>150</v>
      </c>
      <c r="B489" s="32" t="s">
        <v>6</v>
      </c>
      <c r="C489" s="33">
        <v>3250</v>
      </c>
      <c r="D489" s="33">
        <v>3250</v>
      </c>
      <c r="E489" s="33">
        <v>296.85</v>
      </c>
      <c r="F489" s="33">
        <v>2918.32</v>
      </c>
      <c r="G489" s="33">
        <f t="shared" si="7"/>
        <v>89.79446153846155</v>
      </c>
    </row>
    <row r="490" spans="1:7" ht="12.75">
      <c r="A490" s="31" t="s">
        <v>151</v>
      </c>
      <c r="B490" s="32" t="s">
        <v>7</v>
      </c>
      <c r="C490" s="33">
        <v>12800</v>
      </c>
      <c r="D490" s="33">
        <v>12800</v>
      </c>
      <c r="E490" s="33">
        <v>1030.1</v>
      </c>
      <c r="F490" s="33">
        <v>11643.49</v>
      </c>
      <c r="G490" s="33">
        <f t="shared" si="7"/>
        <v>90.964765625</v>
      </c>
    </row>
    <row r="491" spans="1:7" ht="12.75">
      <c r="A491" s="31" t="s">
        <v>152</v>
      </c>
      <c r="B491" s="32" t="s">
        <v>8</v>
      </c>
      <c r="C491" s="33">
        <v>5250</v>
      </c>
      <c r="D491" s="33">
        <v>5250</v>
      </c>
      <c r="E491" s="33">
        <v>425.32</v>
      </c>
      <c r="F491" s="33">
        <v>4796.91</v>
      </c>
      <c r="G491" s="33">
        <f t="shared" si="7"/>
        <v>91.36971428571428</v>
      </c>
    </row>
    <row r="492" spans="1:7" ht="12.75">
      <c r="A492" s="31" t="s">
        <v>153</v>
      </c>
      <c r="B492" s="32" t="s">
        <v>9</v>
      </c>
      <c r="C492" s="33">
        <v>420</v>
      </c>
      <c r="D492" s="33">
        <v>420</v>
      </c>
      <c r="E492" s="33">
        <v>38.59</v>
      </c>
      <c r="F492" s="33">
        <v>379.38</v>
      </c>
      <c r="G492" s="33">
        <f t="shared" si="7"/>
        <v>90.32857142857142</v>
      </c>
    </row>
    <row r="493" spans="1:7" ht="12.75">
      <c r="A493" s="31" t="s">
        <v>297</v>
      </c>
      <c r="B493" s="32" t="s">
        <v>10</v>
      </c>
      <c r="C493" s="33">
        <v>0</v>
      </c>
      <c r="D493" s="33">
        <v>0</v>
      </c>
      <c r="E493" s="33">
        <v>0</v>
      </c>
      <c r="F493" s="33">
        <v>0</v>
      </c>
      <c r="G493" s="33">
        <v>0</v>
      </c>
    </row>
    <row r="494" spans="1:7" ht="12.75">
      <c r="A494" s="31" t="s">
        <v>154</v>
      </c>
      <c r="B494" s="32" t="s">
        <v>11</v>
      </c>
      <c r="C494" s="33">
        <v>0</v>
      </c>
      <c r="D494" s="33">
        <v>0</v>
      </c>
      <c r="E494" s="33">
        <v>0</v>
      </c>
      <c r="F494" s="33">
        <v>0</v>
      </c>
      <c r="G494" s="33">
        <v>0</v>
      </c>
    </row>
    <row r="495" spans="1:7" ht="12.75">
      <c r="A495" s="31" t="s">
        <v>155</v>
      </c>
      <c r="B495" s="32" t="s">
        <v>12</v>
      </c>
      <c r="C495" s="33">
        <v>0</v>
      </c>
      <c r="D495" s="33">
        <v>0</v>
      </c>
      <c r="E495" s="33">
        <v>0</v>
      </c>
      <c r="F495" s="33">
        <v>0</v>
      </c>
      <c r="G495" s="33">
        <v>0</v>
      </c>
    </row>
    <row r="496" spans="1:7" ht="12.75">
      <c r="A496" s="31" t="s">
        <v>156</v>
      </c>
      <c r="B496" s="32" t="s">
        <v>13</v>
      </c>
      <c r="C496" s="33">
        <v>0</v>
      </c>
      <c r="D496" s="33">
        <v>0</v>
      </c>
      <c r="E496" s="33">
        <v>0</v>
      </c>
      <c r="F496" s="33">
        <v>0</v>
      </c>
      <c r="G496" s="33">
        <v>0</v>
      </c>
    </row>
    <row r="497" spans="1:7" ht="12.75">
      <c r="A497" s="31" t="s">
        <v>157</v>
      </c>
      <c r="B497" s="32" t="s">
        <v>14</v>
      </c>
      <c r="C497" s="33">
        <v>0</v>
      </c>
      <c r="D497" s="33">
        <v>0</v>
      </c>
      <c r="E497" s="33">
        <v>0</v>
      </c>
      <c r="F497" s="33">
        <v>0</v>
      </c>
      <c r="G497" s="33">
        <v>0</v>
      </c>
    </row>
    <row r="498" spans="1:7" ht="12.75">
      <c r="A498" s="31" t="s">
        <v>158</v>
      </c>
      <c r="B498" s="32" t="s">
        <v>15</v>
      </c>
      <c r="C498" s="33">
        <v>0</v>
      </c>
      <c r="D498" s="33">
        <v>0</v>
      </c>
      <c r="E498" s="33">
        <v>0</v>
      </c>
      <c r="F498" s="33">
        <v>0</v>
      </c>
      <c r="G498" s="33">
        <v>0</v>
      </c>
    </row>
    <row r="499" spans="1:7" ht="12.75">
      <c r="A499" s="31" t="s">
        <v>159</v>
      </c>
      <c r="B499" s="32" t="s">
        <v>16</v>
      </c>
      <c r="C499" s="33">
        <v>0</v>
      </c>
      <c r="D499" s="33">
        <v>0</v>
      </c>
      <c r="E499" s="33">
        <v>0</v>
      </c>
      <c r="F499" s="33">
        <v>0</v>
      </c>
      <c r="G499" s="33">
        <v>0</v>
      </c>
    </row>
    <row r="500" spans="1:7" ht="12.75">
      <c r="A500" s="31" t="s">
        <v>160</v>
      </c>
      <c r="B500" s="32" t="s">
        <v>17</v>
      </c>
      <c r="C500" s="33">
        <v>0</v>
      </c>
      <c r="D500" s="33">
        <v>0</v>
      </c>
      <c r="E500" s="33">
        <v>0</v>
      </c>
      <c r="F500" s="33">
        <v>0</v>
      </c>
      <c r="G500" s="33">
        <v>0</v>
      </c>
    </row>
    <row r="501" spans="1:7" ht="12.75">
      <c r="A501" s="31" t="s">
        <v>298</v>
      </c>
      <c r="B501" s="32" t="s">
        <v>18</v>
      </c>
      <c r="C501" s="33">
        <v>500</v>
      </c>
      <c r="D501" s="33">
        <v>550</v>
      </c>
      <c r="E501" s="33">
        <v>0</v>
      </c>
      <c r="F501" s="33">
        <v>540.01</v>
      </c>
      <c r="G501" s="33">
        <f>+F501/D501*100</f>
        <v>98.18363636363637</v>
      </c>
    </row>
    <row r="502" spans="1:7" ht="12.75">
      <c r="A502" s="31" t="s">
        <v>161</v>
      </c>
      <c r="B502" s="32" t="s">
        <v>19</v>
      </c>
      <c r="C502" s="33">
        <v>0</v>
      </c>
      <c r="D502" s="33">
        <v>0</v>
      </c>
      <c r="E502" s="33">
        <v>0</v>
      </c>
      <c r="F502" s="33">
        <v>0</v>
      </c>
      <c r="G502" s="33">
        <v>0</v>
      </c>
    </row>
    <row r="503" spans="1:7" ht="12.75">
      <c r="A503" s="31" t="s">
        <v>287</v>
      </c>
      <c r="B503" s="32" t="s">
        <v>288</v>
      </c>
      <c r="C503" s="33">
        <v>0</v>
      </c>
      <c r="D503" s="33">
        <v>0</v>
      </c>
      <c r="E503" s="33">
        <v>0</v>
      </c>
      <c r="F503" s="33">
        <v>0</v>
      </c>
      <c r="G503" s="33">
        <v>0</v>
      </c>
    </row>
    <row r="504" spans="1:7" ht="12.75">
      <c r="A504" s="31" t="s">
        <v>162</v>
      </c>
      <c r="B504" s="32" t="s">
        <v>20</v>
      </c>
      <c r="C504" s="33">
        <v>0</v>
      </c>
      <c r="D504" s="33">
        <v>0</v>
      </c>
      <c r="E504" s="33">
        <v>0</v>
      </c>
      <c r="F504" s="33">
        <v>0</v>
      </c>
      <c r="G504" s="33">
        <v>0</v>
      </c>
    </row>
    <row r="505" spans="1:7" ht="12.75">
      <c r="A505" s="31" t="s">
        <v>163</v>
      </c>
      <c r="B505" s="32" t="s">
        <v>21</v>
      </c>
      <c r="C505" s="33">
        <v>0</v>
      </c>
      <c r="D505" s="33">
        <v>0</v>
      </c>
      <c r="E505" s="33">
        <v>0</v>
      </c>
      <c r="F505" s="33">
        <v>0</v>
      </c>
      <c r="G505" s="33">
        <v>0</v>
      </c>
    </row>
    <row r="506" spans="1:7" ht="12.75">
      <c r="A506" s="31" t="s">
        <v>164</v>
      </c>
      <c r="B506" s="32" t="s">
        <v>22</v>
      </c>
      <c r="C506" s="33">
        <v>500</v>
      </c>
      <c r="D506" s="33">
        <v>550</v>
      </c>
      <c r="E506" s="33">
        <v>0</v>
      </c>
      <c r="F506" s="33">
        <v>540.01</v>
      </c>
      <c r="G506" s="33">
        <f>+F506/D506*100</f>
        <v>98.18363636363637</v>
      </c>
    </row>
    <row r="507" spans="1:7" ht="12.75">
      <c r="A507" s="31" t="s">
        <v>165</v>
      </c>
      <c r="B507" s="32" t="s">
        <v>23</v>
      </c>
      <c r="C507" s="33">
        <v>0</v>
      </c>
      <c r="D507" s="33">
        <v>0</v>
      </c>
      <c r="E507" s="33">
        <v>0</v>
      </c>
      <c r="F507" s="33">
        <v>0</v>
      </c>
      <c r="G507" s="33">
        <v>0</v>
      </c>
    </row>
    <row r="508" spans="1:7" ht="12.75">
      <c r="A508" s="31" t="s">
        <v>299</v>
      </c>
      <c r="B508" s="32" t="s">
        <v>24</v>
      </c>
      <c r="C508" s="33">
        <v>6800</v>
      </c>
      <c r="D508" s="33">
        <v>8450</v>
      </c>
      <c r="E508" s="33">
        <v>92.9</v>
      </c>
      <c r="F508" s="33">
        <v>6909.02</v>
      </c>
      <c r="G508" s="33">
        <f>+F508/D508*100</f>
        <v>81.763550295858</v>
      </c>
    </row>
    <row r="509" spans="1:7" ht="12.75">
      <c r="A509" s="31" t="s">
        <v>166</v>
      </c>
      <c r="B509" s="32" t="s">
        <v>25</v>
      </c>
      <c r="C509" s="33">
        <v>300</v>
      </c>
      <c r="D509" s="33">
        <v>300</v>
      </c>
      <c r="E509" s="33">
        <v>0</v>
      </c>
      <c r="F509" s="33">
        <v>0</v>
      </c>
      <c r="G509" s="33">
        <f>+F509/D509*100</f>
        <v>0</v>
      </c>
    </row>
    <row r="510" spans="1:7" ht="12.75">
      <c r="A510" s="31" t="s">
        <v>167</v>
      </c>
      <c r="B510" s="32" t="s">
        <v>26</v>
      </c>
      <c r="C510" s="33">
        <v>200</v>
      </c>
      <c r="D510" s="33">
        <v>200</v>
      </c>
      <c r="E510" s="33">
        <v>0</v>
      </c>
      <c r="F510" s="33">
        <v>0</v>
      </c>
      <c r="G510" s="33">
        <f>+F510/D510*100</f>
        <v>0</v>
      </c>
    </row>
    <row r="511" spans="1:7" ht="12.75">
      <c r="A511" s="31" t="s">
        <v>168</v>
      </c>
      <c r="B511" s="32" t="s">
        <v>27</v>
      </c>
      <c r="C511" s="33">
        <v>300</v>
      </c>
      <c r="D511" s="33">
        <v>300</v>
      </c>
      <c r="E511" s="33">
        <v>92.9</v>
      </c>
      <c r="F511" s="33">
        <v>300</v>
      </c>
      <c r="G511" s="33">
        <f>+F511/D511*100</f>
        <v>100</v>
      </c>
    </row>
    <row r="512" spans="1:7" ht="12.75">
      <c r="A512" s="31" t="s">
        <v>169</v>
      </c>
      <c r="B512" s="32" t="s">
        <v>28</v>
      </c>
      <c r="C512" s="33">
        <v>0</v>
      </c>
      <c r="D512" s="33">
        <v>0</v>
      </c>
      <c r="E512" s="33">
        <v>0</v>
      </c>
      <c r="F512" s="33">
        <v>0</v>
      </c>
      <c r="G512" s="33">
        <v>0</v>
      </c>
    </row>
    <row r="513" spans="1:7" ht="12.75">
      <c r="A513" s="31" t="s">
        <v>170</v>
      </c>
      <c r="B513" s="32" t="s">
        <v>29</v>
      </c>
      <c r="C513" s="33">
        <v>0</v>
      </c>
      <c r="D513" s="33">
        <v>0</v>
      </c>
      <c r="E513" s="33">
        <v>0</v>
      </c>
      <c r="F513" s="33">
        <v>0</v>
      </c>
      <c r="G513" s="33">
        <v>0</v>
      </c>
    </row>
    <row r="514" spans="1:7" ht="12.75">
      <c r="A514" s="31" t="s">
        <v>171</v>
      </c>
      <c r="B514" s="32" t="s">
        <v>30</v>
      </c>
      <c r="C514" s="33">
        <v>0</v>
      </c>
      <c r="D514" s="33">
        <v>0</v>
      </c>
      <c r="E514" s="33">
        <v>0</v>
      </c>
      <c r="F514" s="33">
        <v>0</v>
      </c>
      <c r="G514" s="33">
        <v>0</v>
      </c>
    </row>
    <row r="515" spans="1:7" ht="12.75">
      <c r="A515" s="31" t="s">
        <v>172</v>
      </c>
      <c r="B515" s="32" t="s">
        <v>31</v>
      </c>
      <c r="C515" s="33">
        <v>1000</v>
      </c>
      <c r="D515" s="33">
        <v>1000</v>
      </c>
      <c r="E515" s="33">
        <v>0</v>
      </c>
      <c r="F515" s="33">
        <v>0</v>
      </c>
      <c r="G515" s="33">
        <f>+F515/D515*100</f>
        <v>0</v>
      </c>
    </row>
    <row r="516" spans="1:7" ht="12.75">
      <c r="A516" s="31" t="s">
        <v>173</v>
      </c>
      <c r="B516" s="32" t="s">
        <v>32</v>
      </c>
      <c r="C516" s="33">
        <v>0</v>
      </c>
      <c r="D516" s="33">
        <v>0</v>
      </c>
      <c r="E516" s="33">
        <v>0</v>
      </c>
      <c r="F516" s="33">
        <v>0</v>
      </c>
      <c r="G516" s="33">
        <v>0</v>
      </c>
    </row>
    <row r="517" spans="1:7" ht="12.75">
      <c r="A517" s="31" t="s">
        <v>174</v>
      </c>
      <c r="B517" s="32" t="s">
        <v>33</v>
      </c>
      <c r="C517" s="33">
        <v>5000</v>
      </c>
      <c r="D517" s="33">
        <v>6650</v>
      </c>
      <c r="E517" s="33">
        <v>0</v>
      </c>
      <c r="F517" s="33">
        <v>6609.02</v>
      </c>
      <c r="G517" s="33">
        <f>+F517/D517*100</f>
        <v>99.38375939849625</v>
      </c>
    </row>
    <row r="518" spans="1:7" ht="12.75">
      <c r="A518" s="31" t="s">
        <v>300</v>
      </c>
      <c r="B518" s="32" t="s">
        <v>34</v>
      </c>
      <c r="C518" s="33">
        <v>0</v>
      </c>
      <c r="D518" s="33">
        <v>0</v>
      </c>
      <c r="E518" s="33">
        <v>0</v>
      </c>
      <c r="F518" s="33">
        <v>0</v>
      </c>
      <c r="G518" s="33">
        <v>0</v>
      </c>
    </row>
    <row r="519" spans="1:7" ht="12.75">
      <c r="A519" s="31" t="s">
        <v>175</v>
      </c>
      <c r="B519" s="32" t="s">
        <v>35</v>
      </c>
      <c r="C519" s="33">
        <v>0</v>
      </c>
      <c r="D519" s="33">
        <v>0</v>
      </c>
      <c r="E519" s="33">
        <v>0</v>
      </c>
      <c r="F519" s="33">
        <v>0</v>
      </c>
      <c r="G519" s="33">
        <v>0</v>
      </c>
    </row>
    <row r="520" spans="1:7" ht="12.75">
      <c r="A520" s="31" t="s">
        <v>176</v>
      </c>
      <c r="B520" s="32" t="s">
        <v>36</v>
      </c>
      <c r="C520" s="33">
        <v>0</v>
      </c>
      <c r="D520" s="33">
        <v>0</v>
      </c>
      <c r="E520" s="33">
        <v>0</v>
      </c>
      <c r="F520" s="33">
        <v>0</v>
      </c>
      <c r="G520" s="33">
        <v>0</v>
      </c>
    </row>
    <row r="521" spans="1:7" ht="12.75">
      <c r="A521" s="31" t="s">
        <v>177</v>
      </c>
      <c r="B521" s="32" t="s">
        <v>37</v>
      </c>
      <c r="C521" s="33">
        <v>0</v>
      </c>
      <c r="D521" s="33">
        <v>0</v>
      </c>
      <c r="E521" s="33">
        <v>0</v>
      </c>
      <c r="F521" s="33">
        <v>0</v>
      </c>
      <c r="G521" s="33">
        <v>0</v>
      </c>
    </row>
    <row r="522" spans="1:7" ht="12.75">
      <c r="A522" s="31" t="s">
        <v>301</v>
      </c>
      <c r="B522" s="32" t="s">
        <v>38</v>
      </c>
      <c r="C522" s="33">
        <v>0</v>
      </c>
      <c r="D522" s="33">
        <v>0</v>
      </c>
      <c r="E522" s="33">
        <v>0</v>
      </c>
      <c r="F522" s="33">
        <v>0</v>
      </c>
      <c r="G522" s="33">
        <v>0</v>
      </c>
    </row>
    <row r="523" spans="1:7" ht="12.75">
      <c r="A523" s="31" t="s">
        <v>205</v>
      </c>
      <c r="B523" s="32" t="s">
        <v>39</v>
      </c>
      <c r="C523" s="33">
        <v>0</v>
      </c>
      <c r="D523" s="33">
        <v>0</v>
      </c>
      <c r="E523" s="33">
        <v>0</v>
      </c>
      <c r="F523" s="33">
        <v>0</v>
      </c>
      <c r="G523" s="33">
        <v>0</v>
      </c>
    </row>
    <row r="524" spans="1:7" ht="12.75">
      <c r="A524" s="31" t="s">
        <v>206</v>
      </c>
      <c r="B524" s="32" t="s">
        <v>40</v>
      </c>
      <c r="C524" s="33">
        <v>0</v>
      </c>
      <c r="D524" s="33">
        <v>0</v>
      </c>
      <c r="E524" s="33">
        <v>0</v>
      </c>
      <c r="F524" s="33">
        <v>0</v>
      </c>
      <c r="G524" s="33">
        <v>0</v>
      </c>
    </row>
    <row r="525" spans="1:7" ht="12.75">
      <c r="A525" s="31" t="s">
        <v>302</v>
      </c>
      <c r="B525" s="32" t="s">
        <v>41</v>
      </c>
      <c r="C525" s="33">
        <v>0</v>
      </c>
      <c r="D525" s="33">
        <v>0</v>
      </c>
      <c r="E525" s="33">
        <v>0</v>
      </c>
      <c r="F525" s="33">
        <v>0</v>
      </c>
      <c r="G525" s="33">
        <v>0</v>
      </c>
    </row>
    <row r="526" spans="1:7" ht="12.75">
      <c r="A526" s="31" t="s">
        <v>178</v>
      </c>
      <c r="B526" s="32" t="s">
        <v>42</v>
      </c>
      <c r="C526" s="33">
        <v>0</v>
      </c>
      <c r="D526" s="33">
        <v>0</v>
      </c>
      <c r="E526" s="33">
        <v>0</v>
      </c>
      <c r="F526" s="33">
        <v>0</v>
      </c>
      <c r="G526" s="33">
        <v>0</v>
      </c>
    </row>
    <row r="527" spans="1:7" ht="12.75">
      <c r="A527" s="31" t="s">
        <v>179</v>
      </c>
      <c r="B527" s="32" t="s">
        <v>43</v>
      </c>
      <c r="C527" s="33">
        <v>0</v>
      </c>
      <c r="D527" s="33">
        <v>0</v>
      </c>
      <c r="E527" s="33">
        <v>0</v>
      </c>
      <c r="F527" s="33">
        <v>0</v>
      </c>
      <c r="G527" s="33">
        <v>0</v>
      </c>
    </row>
    <row r="528" spans="1:7" ht="12.75">
      <c r="A528" s="31" t="s">
        <v>180</v>
      </c>
      <c r="B528" s="32" t="s">
        <v>44</v>
      </c>
      <c r="C528" s="33">
        <v>0</v>
      </c>
      <c r="D528" s="33">
        <v>0</v>
      </c>
      <c r="E528" s="33">
        <v>0</v>
      </c>
      <c r="F528" s="33">
        <v>0</v>
      </c>
      <c r="G528" s="33">
        <v>0</v>
      </c>
    </row>
    <row r="529" spans="1:7" ht="12.75">
      <c r="A529" s="31" t="s">
        <v>303</v>
      </c>
      <c r="B529" s="32" t="s">
        <v>45</v>
      </c>
      <c r="C529" s="33">
        <v>0</v>
      </c>
      <c r="D529" s="33">
        <v>0</v>
      </c>
      <c r="E529" s="33">
        <v>0</v>
      </c>
      <c r="F529" s="33">
        <v>0</v>
      </c>
      <c r="G529" s="33">
        <v>0</v>
      </c>
    </row>
    <row r="530" spans="1:7" ht="12.75">
      <c r="A530" s="31" t="s">
        <v>325</v>
      </c>
      <c r="B530" s="32" t="s">
        <v>326</v>
      </c>
      <c r="C530" s="33">
        <v>0</v>
      </c>
      <c r="D530" s="33">
        <v>0</v>
      </c>
      <c r="E530" s="33">
        <v>0</v>
      </c>
      <c r="F530" s="33">
        <v>0</v>
      </c>
      <c r="G530" s="33">
        <v>0</v>
      </c>
    </row>
    <row r="531" spans="1:7" ht="12.75">
      <c r="A531" s="31" t="s">
        <v>304</v>
      </c>
      <c r="B531" s="32" t="s">
        <v>46</v>
      </c>
      <c r="C531" s="33">
        <v>0</v>
      </c>
      <c r="D531" s="33">
        <v>0</v>
      </c>
      <c r="E531" s="33">
        <v>0</v>
      </c>
      <c r="F531" s="33">
        <v>0</v>
      </c>
      <c r="G531" s="33">
        <v>0</v>
      </c>
    </row>
    <row r="532" spans="1:7" ht="12.75">
      <c r="A532" s="31" t="s">
        <v>262</v>
      </c>
      <c r="B532" s="32" t="s">
        <v>260</v>
      </c>
      <c r="C532" s="33">
        <v>0</v>
      </c>
      <c r="D532" s="33">
        <v>0</v>
      </c>
      <c r="E532" s="33">
        <v>0</v>
      </c>
      <c r="F532" s="33">
        <v>0</v>
      </c>
      <c r="G532" s="33">
        <v>0</v>
      </c>
    </row>
    <row r="533" spans="1:7" ht="12.75">
      <c r="A533" s="31" t="s">
        <v>263</v>
      </c>
      <c r="B533" s="32" t="s">
        <v>261</v>
      </c>
      <c r="C533" s="33">
        <v>0</v>
      </c>
      <c r="D533" s="33">
        <v>0</v>
      </c>
      <c r="E533" s="33">
        <v>0</v>
      </c>
      <c r="F533" s="33">
        <v>0</v>
      </c>
      <c r="G533" s="33">
        <v>0</v>
      </c>
    </row>
    <row r="534" spans="1:7" ht="12.75">
      <c r="A534" s="31" t="s">
        <v>207</v>
      </c>
      <c r="B534" s="32" t="s">
        <v>211</v>
      </c>
      <c r="C534" s="33">
        <v>0</v>
      </c>
      <c r="D534" s="33">
        <v>0</v>
      </c>
      <c r="E534" s="33">
        <v>0</v>
      </c>
      <c r="F534" s="33">
        <v>0</v>
      </c>
      <c r="G534" s="33">
        <v>0</v>
      </c>
    </row>
    <row r="535" spans="1:7" ht="12.75">
      <c r="A535" s="31" t="s">
        <v>208</v>
      </c>
      <c r="B535" s="32" t="s">
        <v>212</v>
      </c>
      <c r="C535" s="33">
        <v>0</v>
      </c>
      <c r="D535" s="33">
        <v>0</v>
      </c>
      <c r="E535" s="33">
        <v>0</v>
      </c>
      <c r="F535" s="33">
        <v>0</v>
      </c>
      <c r="G535" s="33">
        <v>0</v>
      </c>
    </row>
    <row r="536" spans="1:7" ht="12.75">
      <c r="A536" s="31" t="s">
        <v>209</v>
      </c>
      <c r="B536" s="32" t="s">
        <v>213</v>
      </c>
      <c r="C536" s="33">
        <v>0</v>
      </c>
      <c r="D536" s="33">
        <v>0</v>
      </c>
      <c r="E536" s="33">
        <v>0</v>
      </c>
      <c r="F536" s="33">
        <v>0</v>
      </c>
      <c r="G536" s="33">
        <v>0</v>
      </c>
    </row>
    <row r="537" spans="1:7" ht="12.75">
      <c r="A537" s="31" t="s">
        <v>289</v>
      </c>
      <c r="B537" s="32" t="s">
        <v>89</v>
      </c>
      <c r="C537" s="33">
        <v>0</v>
      </c>
      <c r="D537" s="33">
        <v>0</v>
      </c>
      <c r="E537" s="33">
        <v>0</v>
      </c>
      <c r="F537" s="33">
        <v>0</v>
      </c>
      <c r="G537" s="33">
        <v>0</v>
      </c>
    </row>
    <row r="538" spans="1:7" ht="12.75">
      <c r="A538" s="31" t="s">
        <v>210</v>
      </c>
      <c r="B538" s="32" t="s">
        <v>214</v>
      </c>
      <c r="C538" s="33">
        <v>0</v>
      </c>
      <c r="D538" s="33">
        <v>0</v>
      </c>
      <c r="E538" s="33">
        <v>0</v>
      </c>
      <c r="F538" s="33">
        <v>0</v>
      </c>
      <c r="G538" s="33">
        <v>0</v>
      </c>
    </row>
    <row r="539" spans="1:7" ht="12.75">
      <c r="A539" s="31" t="s">
        <v>305</v>
      </c>
      <c r="B539" s="32" t="s">
        <v>47</v>
      </c>
      <c r="C539" s="33">
        <v>0</v>
      </c>
      <c r="D539" s="33">
        <v>0</v>
      </c>
      <c r="E539" s="33">
        <v>0</v>
      </c>
      <c r="F539" s="33">
        <v>0</v>
      </c>
      <c r="G539" s="33">
        <v>0</v>
      </c>
    </row>
    <row r="540" spans="1:7" ht="25.5">
      <c r="A540" s="31" t="s">
        <v>306</v>
      </c>
      <c r="B540" s="32" t="s">
        <v>48</v>
      </c>
      <c r="C540" s="33">
        <v>0</v>
      </c>
      <c r="D540" s="33">
        <v>0</v>
      </c>
      <c r="E540" s="33">
        <v>0</v>
      </c>
      <c r="F540" s="33">
        <v>0</v>
      </c>
      <c r="G540" s="33">
        <v>0</v>
      </c>
    </row>
    <row r="541" spans="1:7" ht="25.5">
      <c r="A541" s="31" t="s">
        <v>307</v>
      </c>
      <c r="B541" s="32" t="s">
        <v>48</v>
      </c>
      <c r="C541" s="33">
        <v>0</v>
      </c>
      <c r="D541" s="33">
        <v>0</v>
      </c>
      <c r="E541" s="33">
        <v>0</v>
      </c>
      <c r="F541" s="33">
        <v>0</v>
      </c>
      <c r="G541" s="33">
        <v>0</v>
      </c>
    </row>
    <row r="542" spans="1:7" ht="12.75">
      <c r="A542" s="31" t="s">
        <v>222</v>
      </c>
      <c r="B542" s="32" t="s">
        <v>223</v>
      </c>
      <c r="C542" s="33">
        <v>0</v>
      </c>
      <c r="D542" s="33">
        <v>0</v>
      </c>
      <c r="E542" s="33">
        <v>0</v>
      </c>
      <c r="F542" s="33">
        <v>0</v>
      </c>
      <c r="G542" s="33">
        <v>0</v>
      </c>
    </row>
    <row r="543" spans="1:7" ht="12.75">
      <c r="A543" s="31" t="s">
        <v>181</v>
      </c>
      <c r="B543" s="32" t="s">
        <v>70</v>
      </c>
      <c r="C543" s="33">
        <v>0</v>
      </c>
      <c r="D543" s="33">
        <v>0</v>
      </c>
      <c r="E543" s="33">
        <v>0</v>
      </c>
      <c r="F543" s="33">
        <v>0</v>
      </c>
      <c r="G543" s="33">
        <v>0</v>
      </c>
    </row>
    <row r="544" spans="1:7" ht="12.75">
      <c r="A544" s="31" t="s">
        <v>182</v>
      </c>
      <c r="B544" s="32" t="s">
        <v>71</v>
      </c>
      <c r="C544" s="33">
        <v>0</v>
      </c>
      <c r="D544" s="33">
        <v>0</v>
      </c>
      <c r="E544" s="33">
        <v>0</v>
      </c>
      <c r="F544" s="33">
        <v>0</v>
      </c>
      <c r="G544" s="33">
        <v>0</v>
      </c>
    </row>
    <row r="545" spans="1:7" ht="25.5">
      <c r="A545" s="31" t="s">
        <v>183</v>
      </c>
      <c r="B545" s="32" t="s">
        <v>72</v>
      </c>
      <c r="C545" s="33">
        <v>0</v>
      </c>
      <c r="D545" s="33">
        <v>0</v>
      </c>
      <c r="E545" s="33">
        <v>0</v>
      </c>
      <c r="F545" s="33">
        <v>0</v>
      </c>
      <c r="G545" s="33">
        <v>0</v>
      </c>
    </row>
    <row r="546" spans="1:7" ht="12.75">
      <c r="A546" s="31" t="s">
        <v>184</v>
      </c>
      <c r="B546" s="32" t="s">
        <v>73</v>
      </c>
      <c r="C546" s="33">
        <v>0</v>
      </c>
      <c r="D546" s="33">
        <v>0</v>
      </c>
      <c r="E546" s="33">
        <v>0</v>
      </c>
      <c r="F546" s="33">
        <v>0</v>
      </c>
      <c r="G546" s="33">
        <v>0</v>
      </c>
    </row>
    <row r="547" spans="1:7" ht="12.75">
      <c r="A547" s="31" t="s">
        <v>270</v>
      </c>
      <c r="B547" s="32" t="s">
        <v>271</v>
      </c>
      <c r="C547" s="33">
        <v>0</v>
      </c>
      <c r="D547" s="33">
        <v>0</v>
      </c>
      <c r="E547" s="33">
        <v>0</v>
      </c>
      <c r="F547" s="33">
        <v>0</v>
      </c>
      <c r="G547" s="33">
        <v>0</v>
      </c>
    </row>
    <row r="548" spans="1:7" ht="12.75">
      <c r="A548" s="31" t="s">
        <v>185</v>
      </c>
      <c r="B548" s="32" t="s">
        <v>74</v>
      </c>
      <c r="C548" s="33">
        <v>0</v>
      </c>
      <c r="D548" s="33">
        <v>0</v>
      </c>
      <c r="E548" s="33">
        <v>0</v>
      </c>
      <c r="F548" s="33">
        <v>0</v>
      </c>
      <c r="G548" s="33">
        <v>0</v>
      </c>
    </row>
    <row r="549" spans="1:7" ht="12.75">
      <c r="A549" s="31" t="s">
        <v>186</v>
      </c>
      <c r="B549" s="32" t="s">
        <v>75</v>
      </c>
      <c r="C549" s="33">
        <v>0</v>
      </c>
      <c r="D549" s="33">
        <v>0</v>
      </c>
      <c r="E549" s="33">
        <v>0</v>
      </c>
      <c r="F549" s="33">
        <v>0</v>
      </c>
      <c r="G549" s="33">
        <v>0</v>
      </c>
    </row>
    <row r="550" spans="1:7" ht="12.75">
      <c r="A550" s="31" t="s">
        <v>308</v>
      </c>
      <c r="B550" s="32" t="s">
        <v>49</v>
      </c>
      <c r="C550" s="33">
        <v>0</v>
      </c>
      <c r="D550" s="33">
        <v>0</v>
      </c>
      <c r="E550" s="33">
        <v>0</v>
      </c>
      <c r="F550" s="33">
        <v>0</v>
      </c>
      <c r="G550" s="33">
        <v>0</v>
      </c>
    </row>
    <row r="551" spans="1:7" ht="12.75">
      <c r="A551" s="31" t="s">
        <v>187</v>
      </c>
      <c r="B551" s="32" t="s">
        <v>76</v>
      </c>
      <c r="C551" s="33">
        <v>0</v>
      </c>
      <c r="D551" s="33">
        <v>0</v>
      </c>
      <c r="E551" s="33">
        <v>0</v>
      </c>
      <c r="F551" s="33">
        <v>0</v>
      </c>
      <c r="G551" s="33">
        <v>0</v>
      </c>
    </row>
    <row r="552" spans="1:7" ht="12.75">
      <c r="A552" s="31" t="s">
        <v>188</v>
      </c>
      <c r="B552" s="32" t="s">
        <v>77</v>
      </c>
      <c r="C552" s="33">
        <v>0</v>
      </c>
      <c r="D552" s="33">
        <v>0</v>
      </c>
      <c r="E552" s="33">
        <v>0</v>
      </c>
      <c r="F552" s="33">
        <v>0</v>
      </c>
      <c r="G552" s="33">
        <v>0</v>
      </c>
    </row>
    <row r="553" spans="1:7" ht="12.75">
      <c r="A553" s="31" t="s">
        <v>189</v>
      </c>
      <c r="B553" s="32" t="s">
        <v>78</v>
      </c>
      <c r="C553" s="33">
        <v>0</v>
      </c>
      <c r="D553" s="33">
        <v>0</v>
      </c>
      <c r="E553" s="33">
        <v>0</v>
      </c>
      <c r="F553" s="33">
        <v>0</v>
      </c>
      <c r="G553" s="33">
        <v>0</v>
      </c>
    </row>
    <row r="554" spans="1:7" ht="12.75">
      <c r="A554" s="31" t="s">
        <v>200</v>
      </c>
      <c r="B554" s="32" t="s">
        <v>50</v>
      </c>
      <c r="C554" s="33">
        <v>0</v>
      </c>
      <c r="D554" s="33">
        <v>0</v>
      </c>
      <c r="E554" s="33">
        <v>0</v>
      </c>
      <c r="F554" s="33">
        <v>0</v>
      </c>
      <c r="G554" s="33">
        <v>0</v>
      </c>
    </row>
    <row r="555" spans="1:7" ht="12.75">
      <c r="A555" s="31" t="s">
        <v>309</v>
      </c>
      <c r="B555" s="32" t="s">
        <v>50</v>
      </c>
      <c r="C555" s="33">
        <v>0</v>
      </c>
      <c r="D555" s="33">
        <v>0</v>
      </c>
      <c r="E555" s="33">
        <v>0</v>
      </c>
      <c r="F555" s="33">
        <v>0</v>
      </c>
      <c r="G555" s="33">
        <v>0</v>
      </c>
    </row>
    <row r="556" spans="1:7" ht="12.75">
      <c r="A556" s="31" t="s">
        <v>190</v>
      </c>
      <c r="B556" s="32" t="s">
        <v>51</v>
      </c>
      <c r="C556" s="33">
        <v>0</v>
      </c>
      <c r="D556" s="33">
        <v>0</v>
      </c>
      <c r="E556" s="33">
        <v>0</v>
      </c>
      <c r="F556" s="33">
        <v>0</v>
      </c>
      <c r="G556" s="33">
        <v>0</v>
      </c>
    </row>
    <row r="557" spans="1:7" ht="12.75">
      <c r="A557" s="31" t="s">
        <v>191</v>
      </c>
      <c r="B557" s="32" t="s">
        <v>52</v>
      </c>
      <c r="C557" s="33">
        <v>0</v>
      </c>
      <c r="D557" s="33">
        <v>0</v>
      </c>
      <c r="E557" s="33">
        <v>0</v>
      </c>
      <c r="F557" s="33">
        <v>0</v>
      </c>
      <c r="G557" s="33">
        <v>0</v>
      </c>
    </row>
    <row r="558" spans="1:7" ht="12.75">
      <c r="A558" s="31" t="s">
        <v>192</v>
      </c>
      <c r="B558" s="32" t="s">
        <v>53</v>
      </c>
      <c r="C558" s="33">
        <v>0</v>
      </c>
      <c r="D558" s="33">
        <v>0</v>
      </c>
      <c r="E558" s="33">
        <v>0</v>
      </c>
      <c r="F558" s="33">
        <v>0</v>
      </c>
      <c r="G558" s="33">
        <v>0</v>
      </c>
    </row>
    <row r="559" spans="1:7" ht="12.75">
      <c r="A559" s="31" t="s">
        <v>193</v>
      </c>
      <c r="B559" s="32" t="s">
        <v>54</v>
      </c>
      <c r="C559" s="33">
        <v>0</v>
      </c>
      <c r="D559" s="33">
        <v>0</v>
      </c>
      <c r="E559" s="33">
        <v>0</v>
      </c>
      <c r="F559" s="33">
        <v>0</v>
      </c>
      <c r="G559" s="33">
        <v>0</v>
      </c>
    </row>
    <row r="560" spans="1:7" ht="12.75">
      <c r="A560" s="31" t="s">
        <v>194</v>
      </c>
      <c r="B560" s="32" t="s">
        <v>55</v>
      </c>
      <c r="C560" s="33">
        <v>0</v>
      </c>
      <c r="D560" s="33">
        <v>0</v>
      </c>
      <c r="E560" s="33">
        <v>0</v>
      </c>
      <c r="F560" s="33">
        <v>0</v>
      </c>
      <c r="G560" s="33">
        <v>0</v>
      </c>
    </row>
    <row r="561" spans="1:7" ht="12.75">
      <c r="A561" s="31" t="s">
        <v>195</v>
      </c>
      <c r="B561" s="32" t="s">
        <v>56</v>
      </c>
      <c r="C561" s="33">
        <v>0</v>
      </c>
      <c r="D561" s="33">
        <v>0</v>
      </c>
      <c r="E561" s="33">
        <v>0</v>
      </c>
      <c r="F561" s="33">
        <v>0</v>
      </c>
      <c r="G561" s="33">
        <v>0</v>
      </c>
    </row>
    <row r="562" spans="1:7" ht="12.75">
      <c r="A562" s="31" t="s">
        <v>201</v>
      </c>
      <c r="B562" s="32" t="s">
        <v>57</v>
      </c>
      <c r="C562" s="33">
        <v>0</v>
      </c>
      <c r="D562" s="33">
        <v>0</v>
      </c>
      <c r="E562" s="33">
        <v>0</v>
      </c>
      <c r="F562" s="33">
        <v>0</v>
      </c>
      <c r="G562" s="33">
        <v>0</v>
      </c>
    </row>
    <row r="563" spans="1:7" ht="12.75">
      <c r="A563" s="31" t="s">
        <v>310</v>
      </c>
      <c r="B563" s="32" t="s">
        <v>57</v>
      </c>
      <c r="C563" s="33">
        <v>0</v>
      </c>
      <c r="D563" s="33">
        <v>0</v>
      </c>
      <c r="E563" s="33">
        <v>0</v>
      </c>
      <c r="F563" s="33">
        <v>0</v>
      </c>
      <c r="G563" s="33">
        <v>0</v>
      </c>
    </row>
    <row r="564" spans="1:7" ht="12.75">
      <c r="A564" s="31" t="s">
        <v>215</v>
      </c>
      <c r="B564" s="32" t="s">
        <v>218</v>
      </c>
      <c r="C564" s="33">
        <v>0</v>
      </c>
      <c r="D564" s="33">
        <v>0</v>
      </c>
      <c r="E564" s="33">
        <v>0</v>
      </c>
      <c r="F564" s="33">
        <v>0</v>
      </c>
      <c r="G564" s="33">
        <v>0</v>
      </c>
    </row>
    <row r="565" spans="1:7" ht="12.75">
      <c r="A565" s="31" t="s">
        <v>217</v>
      </c>
      <c r="B565" s="32" t="s">
        <v>220</v>
      </c>
      <c r="C565" s="33">
        <v>0</v>
      </c>
      <c r="D565" s="33">
        <v>0</v>
      </c>
      <c r="E565" s="33">
        <v>0</v>
      </c>
      <c r="F565" s="33">
        <v>0</v>
      </c>
      <c r="G565" s="33">
        <v>0</v>
      </c>
    </row>
    <row r="566" spans="1:7" ht="12.75">
      <c r="A566" s="31" t="s">
        <v>202</v>
      </c>
      <c r="B566" s="32" t="s">
        <v>58</v>
      </c>
      <c r="C566" s="33">
        <v>0</v>
      </c>
      <c r="D566" s="33">
        <v>0</v>
      </c>
      <c r="E566" s="33">
        <v>0</v>
      </c>
      <c r="F566" s="33">
        <v>0</v>
      </c>
      <c r="G566" s="33">
        <v>0</v>
      </c>
    </row>
    <row r="567" spans="1:7" ht="12.75">
      <c r="A567" s="31" t="s">
        <v>311</v>
      </c>
      <c r="B567" s="32" t="s">
        <v>59</v>
      </c>
      <c r="C567" s="33">
        <v>0</v>
      </c>
      <c r="D567" s="33">
        <v>0</v>
      </c>
      <c r="E567" s="33">
        <v>0</v>
      </c>
      <c r="F567" s="33">
        <v>0</v>
      </c>
      <c r="G567" s="33">
        <v>0</v>
      </c>
    </row>
    <row r="568" spans="1:7" ht="25.5">
      <c r="A568" s="31" t="s">
        <v>196</v>
      </c>
      <c r="B568" s="32" t="s">
        <v>60</v>
      </c>
      <c r="C568" s="33">
        <v>0</v>
      </c>
      <c r="D568" s="33">
        <v>0</v>
      </c>
      <c r="E568" s="33">
        <v>0</v>
      </c>
      <c r="F568" s="33">
        <v>0</v>
      </c>
      <c r="G568" s="33">
        <v>0</v>
      </c>
    </row>
    <row r="569" spans="1:7" ht="25.5">
      <c r="A569" s="31" t="s">
        <v>197</v>
      </c>
      <c r="B569" s="32" t="s">
        <v>61</v>
      </c>
      <c r="C569" s="33">
        <v>0</v>
      </c>
      <c r="D569" s="33">
        <v>0</v>
      </c>
      <c r="E569" s="33">
        <v>0</v>
      </c>
      <c r="F569" s="33">
        <v>0</v>
      </c>
      <c r="G569" s="33">
        <v>0</v>
      </c>
    </row>
    <row r="570" spans="1:7" ht="12.75">
      <c r="A570" s="31" t="s">
        <v>312</v>
      </c>
      <c r="B570" s="32" t="s">
        <v>62</v>
      </c>
      <c r="C570" s="33">
        <v>0</v>
      </c>
      <c r="D570" s="33">
        <v>0</v>
      </c>
      <c r="E570" s="33">
        <v>0</v>
      </c>
      <c r="F570" s="33">
        <v>0</v>
      </c>
      <c r="G570" s="33">
        <v>0</v>
      </c>
    </row>
    <row r="571" spans="1:7" ht="12.75">
      <c r="A571" s="31" t="s">
        <v>198</v>
      </c>
      <c r="B571" s="32" t="s">
        <v>63</v>
      </c>
      <c r="C571" s="33">
        <v>0</v>
      </c>
      <c r="D571" s="33">
        <v>0</v>
      </c>
      <c r="E571" s="33">
        <v>0</v>
      </c>
      <c r="F571" s="33">
        <v>0</v>
      </c>
      <c r="G571" s="33">
        <v>0</v>
      </c>
    </row>
    <row r="572" spans="1:7" ht="12.75">
      <c r="A572" s="31" t="s">
        <v>199</v>
      </c>
      <c r="B572" s="32" t="s">
        <v>64</v>
      </c>
      <c r="C572" s="33">
        <v>0</v>
      </c>
      <c r="D572" s="33">
        <v>0</v>
      </c>
      <c r="E572" s="33">
        <v>0</v>
      </c>
      <c r="F572" s="33">
        <v>0</v>
      </c>
      <c r="G572" s="33">
        <v>0</v>
      </c>
    </row>
    <row r="573" spans="1:7" ht="12.75">
      <c r="A573" s="31" t="s">
        <v>313</v>
      </c>
      <c r="B573" s="32" t="s">
        <v>65</v>
      </c>
      <c r="C573" s="33">
        <v>0</v>
      </c>
      <c r="D573" s="33">
        <v>0</v>
      </c>
      <c r="E573" s="33">
        <v>0</v>
      </c>
      <c r="F573" s="33">
        <v>0</v>
      </c>
      <c r="G573" s="33">
        <v>0</v>
      </c>
    </row>
    <row r="574" spans="1:7" ht="12.75">
      <c r="A574" s="31" t="s">
        <v>221</v>
      </c>
      <c r="B574" s="32" t="s">
        <v>65</v>
      </c>
      <c r="C574" s="33">
        <v>0</v>
      </c>
      <c r="D574" s="33">
        <v>0</v>
      </c>
      <c r="E574" s="33">
        <v>0</v>
      </c>
      <c r="F574" s="33">
        <v>0</v>
      </c>
      <c r="G574" s="33">
        <v>0</v>
      </c>
    </row>
    <row r="575" spans="1:7" ht="12.75">
      <c r="A575" s="31" t="s">
        <v>203</v>
      </c>
      <c r="B575" s="32" t="s">
        <v>66</v>
      </c>
      <c r="C575" s="33">
        <v>0</v>
      </c>
      <c r="D575" s="33">
        <v>0</v>
      </c>
      <c r="E575" s="33">
        <v>0</v>
      </c>
      <c r="F575" s="33">
        <v>0</v>
      </c>
      <c r="G575" s="33">
        <v>0</v>
      </c>
    </row>
    <row r="576" spans="1:7" ht="12.75">
      <c r="A576" s="31" t="s">
        <v>314</v>
      </c>
      <c r="B576" s="32" t="s">
        <v>67</v>
      </c>
      <c r="C576" s="33">
        <v>0</v>
      </c>
      <c r="D576" s="33">
        <v>0</v>
      </c>
      <c r="E576" s="33">
        <v>0</v>
      </c>
      <c r="F576" s="33">
        <v>0</v>
      </c>
      <c r="G576" s="33">
        <v>0</v>
      </c>
    </row>
    <row r="577" spans="1:7" ht="12.75">
      <c r="A577" s="31" t="s">
        <v>315</v>
      </c>
      <c r="B577" s="32" t="s">
        <v>68</v>
      </c>
      <c r="C577" s="33">
        <v>0</v>
      </c>
      <c r="D577" s="33">
        <v>0</v>
      </c>
      <c r="E577" s="33">
        <v>0</v>
      </c>
      <c r="F577" s="33">
        <v>0</v>
      </c>
      <c r="G577" s="33">
        <v>0</v>
      </c>
    </row>
    <row r="578" spans="1:7" ht="12.75">
      <c r="A578" s="31" t="s">
        <v>316</v>
      </c>
      <c r="B578" s="32" t="s">
        <v>69</v>
      </c>
      <c r="C578" s="33">
        <v>0</v>
      </c>
      <c r="D578" s="33">
        <v>0</v>
      </c>
      <c r="E578" s="33">
        <v>0</v>
      </c>
      <c r="F578" s="33">
        <v>0</v>
      </c>
      <c r="G578" s="33">
        <v>0</v>
      </c>
    </row>
    <row r="579" spans="1:7" ht="12.75">
      <c r="A579" s="31" t="s">
        <v>317</v>
      </c>
      <c r="B579" s="32" t="s">
        <v>204</v>
      </c>
      <c r="C579" s="33">
        <v>95220</v>
      </c>
      <c r="D579" s="33">
        <v>95220</v>
      </c>
      <c r="E579" s="33">
        <v>7202.54</v>
      </c>
      <c r="F579" s="33">
        <v>87751.12</v>
      </c>
      <c r="G579" s="33">
        <f>+F579/D579*100</f>
        <v>92.1561856752783</v>
      </c>
    </row>
    <row r="580" spans="1:7" ht="12.75">
      <c r="A580" s="145" t="s">
        <v>322</v>
      </c>
      <c r="B580" s="145" t="s">
        <v>322</v>
      </c>
      <c r="C580" s="145" t="s">
        <v>322</v>
      </c>
      <c r="D580" s="145"/>
      <c r="E580" s="145" t="s">
        <v>322</v>
      </c>
      <c r="F580" s="145" t="s">
        <v>322</v>
      </c>
      <c r="G580" s="145" t="s">
        <v>322</v>
      </c>
    </row>
    <row r="581" spans="1:7" ht="63.75">
      <c r="A581" s="30" t="s">
        <v>0</v>
      </c>
      <c r="B581" s="30" t="s">
        <v>1</v>
      </c>
      <c r="C581" s="30" t="s">
        <v>294</v>
      </c>
      <c r="D581" s="30" t="s">
        <v>394</v>
      </c>
      <c r="E581" s="30" t="s">
        <v>395</v>
      </c>
      <c r="F581" s="30" t="s">
        <v>406</v>
      </c>
      <c r="G581" s="30" t="s">
        <v>337</v>
      </c>
    </row>
    <row r="582" spans="1:7" ht="12.75">
      <c r="A582" s="31" t="s">
        <v>295</v>
      </c>
      <c r="B582" s="32" t="s">
        <v>3</v>
      </c>
      <c r="C582" s="33">
        <v>43550</v>
      </c>
      <c r="D582" s="33">
        <v>43550</v>
      </c>
      <c r="E582" s="33">
        <v>3548.19</v>
      </c>
      <c r="F582" s="33">
        <v>42319.73</v>
      </c>
      <c r="G582" s="33">
        <f aca="true" t="shared" si="8" ref="G582:G589">+F582/D582*100</f>
        <v>97.17504018369691</v>
      </c>
    </row>
    <row r="583" spans="1:7" ht="12.75">
      <c r="A583" s="31" t="s">
        <v>296</v>
      </c>
      <c r="B583" s="32" t="s">
        <v>4</v>
      </c>
      <c r="C583" s="33">
        <v>40000</v>
      </c>
      <c r="D583" s="33">
        <v>40100</v>
      </c>
      <c r="E583" s="33">
        <v>3406.74</v>
      </c>
      <c r="F583" s="33">
        <v>39999.13</v>
      </c>
      <c r="G583" s="33">
        <f t="shared" si="8"/>
        <v>99.74845386533666</v>
      </c>
    </row>
    <row r="584" spans="1:7" ht="12.75">
      <c r="A584" s="31" t="s">
        <v>149</v>
      </c>
      <c r="B584" s="32" t="s">
        <v>5</v>
      </c>
      <c r="C584" s="33">
        <v>30100</v>
      </c>
      <c r="D584" s="33">
        <v>30100</v>
      </c>
      <c r="E584" s="33">
        <v>2562.38</v>
      </c>
      <c r="F584" s="33">
        <v>30087.73</v>
      </c>
      <c r="G584" s="33">
        <f t="shared" si="8"/>
        <v>99.95923588039867</v>
      </c>
    </row>
    <row r="585" spans="1:7" ht="12.75">
      <c r="A585" s="31" t="s">
        <v>150</v>
      </c>
      <c r="B585" s="32" t="s">
        <v>6</v>
      </c>
      <c r="C585" s="33">
        <v>1500</v>
      </c>
      <c r="D585" s="33">
        <v>1590</v>
      </c>
      <c r="E585" s="33">
        <v>131.83</v>
      </c>
      <c r="F585" s="33">
        <v>1566.47</v>
      </c>
      <c r="G585" s="33">
        <f t="shared" si="8"/>
        <v>98.52012578616353</v>
      </c>
    </row>
    <row r="586" spans="1:7" ht="12.75">
      <c r="A586" s="31" t="s">
        <v>151</v>
      </c>
      <c r="B586" s="32" t="s">
        <v>7</v>
      </c>
      <c r="C586" s="33">
        <v>5800</v>
      </c>
      <c r="D586" s="33">
        <v>5800</v>
      </c>
      <c r="E586" s="33">
        <v>494.19</v>
      </c>
      <c r="F586" s="33">
        <v>5787.18</v>
      </c>
      <c r="G586" s="33">
        <f t="shared" si="8"/>
        <v>99.77896551724137</v>
      </c>
    </row>
    <row r="587" spans="1:7" ht="12.75">
      <c r="A587" s="31" t="s">
        <v>152</v>
      </c>
      <c r="B587" s="32" t="s">
        <v>8</v>
      </c>
      <c r="C587" s="33">
        <v>2400</v>
      </c>
      <c r="D587" s="33">
        <v>2400</v>
      </c>
      <c r="E587" s="33">
        <v>201.2</v>
      </c>
      <c r="F587" s="33">
        <v>2354.12</v>
      </c>
      <c r="G587" s="33">
        <f t="shared" si="8"/>
        <v>98.08833333333334</v>
      </c>
    </row>
    <row r="588" spans="1:7" ht="12.75">
      <c r="A588" s="31" t="s">
        <v>153</v>
      </c>
      <c r="B588" s="32" t="s">
        <v>9</v>
      </c>
      <c r="C588" s="33">
        <v>200</v>
      </c>
      <c r="D588" s="33">
        <v>210</v>
      </c>
      <c r="E588" s="33">
        <v>17.14</v>
      </c>
      <c r="F588" s="33">
        <v>203.63</v>
      </c>
      <c r="G588" s="33">
        <f t="shared" si="8"/>
        <v>96.96666666666667</v>
      </c>
    </row>
    <row r="589" spans="1:7" ht="12.75">
      <c r="A589" s="31" t="s">
        <v>297</v>
      </c>
      <c r="B589" s="32" t="s">
        <v>10</v>
      </c>
      <c r="C589" s="33">
        <v>2000</v>
      </c>
      <c r="D589" s="33">
        <v>1900</v>
      </c>
      <c r="E589" s="33">
        <v>62.85</v>
      </c>
      <c r="F589" s="33">
        <v>1345.29</v>
      </c>
      <c r="G589" s="33">
        <f t="shared" si="8"/>
        <v>70.80473684210527</v>
      </c>
    </row>
    <row r="590" spans="1:7" ht="12.75">
      <c r="A590" s="31" t="s">
        <v>154</v>
      </c>
      <c r="B590" s="32" t="s">
        <v>11</v>
      </c>
      <c r="C590" s="33">
        <v>0</v>
      </c>
      <c r="D590" s="33">
        <v>0</v>
      </c>
      <c r="E590" s="33">
        <v>0</v>
      </c>
      <c r="F590" s="33">
        <v>0</v>
      </c>
      <c r="G590" s="33">
        <v>0</v>
      </c>
    </row>
    <row r="591" spans="1:7" ht="12.75">
      <c r="A591" s="31" t="s">
        <v>155</v>
      </c>
      <c r="B591" s="32" t="s">
        <v>12</v>
      </c>
      <c r="C591" s="33">
        <v>0</v>
      </c>
      <c r="D591" s="33">
        <v>0</v>
      </c>
      <c r="E591" s="33">
        <v>0</v>
      </c>
      <c r="F591" s="33">
        <v>0</v>
      </c>
      <c r="G591" s="33">
        <v>0</v>
      </c>
    </row>
    <row r="592" spans="1:7" ht="12.75">
      <c r="A592" s="31" t="s">
        <v>156</v>
      </c>
      <c r="B592" s="32" t="s">
        <v>13</v>
      </c>
      <c r="C592" s="33">
        <v>0</v>
      </c>
      <c r="D592" s="33">
        <v>0</v>
      </c>
      <c r="E592" s="33">
        <v>0</v>
      </c>
      <c r="F592" s="33">
        <v>0</v>
      </c>
      <c r="G592" s="33">
        <v>0</v>
      </c>
    </row>
    <row r="593" spans="1:7" ht="12.75">
      <c r="A593" s="31" t="s">
        <v>157</v>
      </c>
      <c r="B593" s="32" t="s">
        <v>14</v>
      </c>
      <c r="C593" s="33">
        <v>0</v>
      </c>
      <c r="D593" s="33">
        <v>0</v>
      </c>
      <c r="E593" s="33">
        <v>0</v>
      </c>
      <c r="F593" s="33">
        <v>0</v>
      </c>
      <c r="G593" s="33">
        <v>0</v>
      </c>
    </row>
    <row r="594" spans="1:7" ht="12.75">
      <c r="A594" s="31" t="s">
        <v>158</v>
      </c>
      <c r="B594" s="32" t="s">
        <v>15</v>
      </c>
      <c r="C594" s="33">
        <v>0</v>
      </c>
      <c r="D594" s="33">
        <v>0</v>
      </c>
      <c r="E594" s="33">
        <v>0</v>
      </c>
      <c r="F594" s="33">
        <v>0</v>
      </c>
      <c r="G594" s="33">
        <v>0</v>
      </c>
    </row>
    <row r="595" spans="1:7" ht="12.75">
      <c r="A595" s="31" t="s">
        <v>159</v>
      </c>
      <c r="B595" s="32" t="s">
        <v>16</v>
      </c>
      <c r="C595" s="33">
        <v>0</v>
      </c>
      <c r="D595" s="33">
        <v>0</v>
      </c>
      <c r="E595" s="33">
        <v>0</v>
      </c>
      <c r="F595" s="33">
        <v>0</v>
      </c>
      <c r="G595" s="33">
        <v>0</v>
      </c>
    </row>
    <row r="596" spans="1:7" ht="12.75">
      <c r="A596" s="31" t="s">
        <v>160</v>
      </c>
      <c r="B596" s="32" t="s">
        <v>17</v>
      </c>
      <c r="C596" s="33">
        <v>2000</v>
      </c>
      <c r="D596" s="33">
        <v>1900</v>
      </c>
      <c r="E596" s="33">
        <v>62.85</v>
      </c>
      <c r="F596" s="33">
        <v>1345.29</v>
      </c>
      <c r="G596" s="33">
        <f>+F596/D596*100</f>
        <v>70.80473684210527</v>
      </c>
    </row>
    <row r="597" spans="1:7" ht="12.75">
      <c r="A597" s="31" t="s">
        <v>298</v>
      </c>
      <c r="B597" s="32" t="s">
        <v>18</v>
      </c>
      <c r="C597" s="33">
        <v>600</v>
      </c>
      <c r="D597" s="33">
        <v>600</v>
      </c>
      <c r="E597" s="33">
        <v>0</v>
      </c>
      <c r="F597" s="33">
        <v>154.28</v>
      </c>
      <c r="G597" s="33">
        <f>+F597/D597*100</f>
        <v>25.71333333333333</v>
      </c>
    </row>
    <row r="598" spans="1:7" ht="12.75">
      <c r="A598" s="31" t="s">
        <v>161</v>
      </c>
      <c r="B598" s="32" t="s">
        <v>19</v>
      </c>
      <c r="C598" s="33">
        <v>0</v>
      </c>
      <c r="D598" s="33">
        <v>0</v>
      </c>
      <c r="E598" s="33">
        <v>0</v>
      </c>
      <c r="F598" s="33">
        <v>0</v>
      </c>
      <c r="G598" s="33">
        <v>0</v>
      </c>
    </row>
    <row r="599" spans="1:7" ht="12.75">
      <c r="A599" s="31" t="s">
        <v>287</v>
      </c>
      <c r="B599" s="32" t="s">
        <v>288</v>
      </c>
      <c r="C599" s="33">
        <v>0</v>
      </c>
      <c r="D599" s="33">
        <v>0</v>
      </c>
      <c r="E599" s="33">
        <v>0</v>
      </c>
      <c r="F599" s="33">
        <v>0</v>
      </c>
      <c r="G599" s="33">
        <v>0</v>
      </c>
    </row>
    <row r="600" spans="1:7" ht="12.75">
      <c r="A600" s="31" t="s">
        <v>162</v>
      </c>
      <c r="B600" s="32" t="s">
        <v>20</v>
      </c>
      <c r="C600" s="33">
        <v>500</v>
      </c>
      <c r="D600" s="33">
        <v>500</v>
      </c>
      <c r="E600" s="33">
        <v>0</v>
      </c>
      <c r="F600" s="33">
        <v>114.28</v>
      </c>
      <c r="G600" s="33">
        <f aca="true" t="shared" si="9" ref="G600:G611">+F600/D600*100</f>
        <v>22.856</v>
      </c>
    </row>
    <row r="601" spans="1:7" ht="12.75">
      <c r="A601" s="31" t="s">
        <v>163</v>
      </c>
      <c r="B601" s="32" t="s">
        <v>21</v>
      </c>
      <c r="C601" s="33">
        <v>0</v>
      </c>
      <c r="D601" s="33">
        <v>0</v>
      </c>
      <c r="E601" s="33">
        <v>0</v>
      </c>
      <c r="F601" s="33">
        <v>0</v>
      </c>
      <c r="G601" s="33">
        <v>0</v>
      </c>
    </row>
    <row r="602" spans="1:7" ht="12.75">
      <c r="A602" s="31" t="s">
        <v>164</v>
      </c>
      <c r="B602" s="32" t="s">
        <v>22</v>
      </c>
      <c r="C602" s="33">
        <v>100</v>
      </c>
      <c r="D602" s="33">
        <v>100</v>
      </c>
      <c r="E602" s="33">
        <v>0</v>
      </c>
      <c r="F602" s="33">
        <v>40</v>
      </c>
      <c r="G602" s="33">
        <f t="shared" si="9"/>
        <v>40</v>
      </c>
    </row>
    <row r="603" spans="1:7" ht="12.75">
      <c r="A603" s="31" t="s">
        <v>165</v>
      </c>
      <c r="B603" s="32" t="s">
        <v>23</v>
      </c>
      <c r="C603" s="33">
        <v>0</v>
      </c>
      <c r="D603" s="33">
        <v>0</v>
      </c>
      <c r="E603" s="33">
        <v>0</v>
      </c>
      <c r="F603" s="33">
        <v>0</v>
      </c>
      <c r="G603" s="33">
        <v>0</v>
      </c>
    </row>
    <row r="604" spans="1:7" ht="12.75">
      <c r="A604" s="31" t="s">
        <v>299</v>
      </c>
      <c r="B604" s="32" t="s">
        <v>24</v>
      </c>
      <c r="C604" s="33">
        <v>950</v>
      </c>
      <c r="D604" s="33">
        <v>950</v>
      </c>
      <c r="E604" s="33">
        <v>78.6</v>
      </c>
      <c r="F604" s="33">
        <v>821.03</v>
      </c>
      <c r="G604" s="33">
        <f t="shared" si="9"/>
        <v>86.42421052631578</v>
      </c>
    </row>
    <row r="605" spans="1:7" ht="12.75">
      <c r="A605" s="31" t="s">
        <v>166</v>
      </c>
      <c r="B605" s="32" t="s">
        <v>25</v>
      </c>
      <c r="C605" s="33">
        <v>100</v>
      </c>
      <c r="D605" s="33">
        <v>100</v>
      </c>
      <c r="E605" s="33">
        <v>0</v>
      </c>
      <c r="F605" s="33">
        <v>18</v>
      </c>
      <c r="G605" s="33">
        <f t="shared" si="9"/>
        <v>18</v>
      </c>
    </row>
    <row r="606" spans="1:7" ht="12.75">
      <c r="A606" s="31" t="s">
        <v>167</v>
      </c>
      <c r="B606" s="32" t="s">
        <v>26</v>
      </c>
      <c r="C606" s="33">
        <v>0</v>
      </c>
      <c r="D606" s="33">
        <v>0</v>
      </c>
      <c r="E606" s="33">
        <v>0</v>
      </c>
      <c r="F606" s="33">
        <v>0</v>
      </c>
      <c r="G606" s="33">
        <v>0</v>
      </c>
    </row>
    <row r="607" spans="1:7" ht="12.75">
      <c r="A607" s="31" t="s">
        <v>168</v>
      </c>
      <c r="B607" s="32" t="s">
        <v>27</v>
      </c>
      <c r="C607" s="33">
        <v>350</v>
      </c>
      <c r="D607" s="33">
        <v>350</v>
      </c>
      <c r="E607" s="33">
        <v>78.6</v>
      </c>
      <c r="F607" s="33">
        <v>350</v>
      </c>
      <c r="G607" s="33">
        <f t="shared" si="9"/>
        <v>100</v>
      </c>
    </row>
    <row r="608" spans="1:7" ht="12.75">
      <c r="A608" s="31" t="s">
        <v>169</v>
      </c>
      <c r="B608" s="32" t="s">
        <v>28</v>
      </c>
      <c r="C608" s="33">
        <v>0</v>
      </c>
      <c r="D608" s="33">
        <v>0</v>
      </c>
      <c r="E608" s="33">
        <v>0</v>
      </c>
      <c r="F608" s="33">
        <v>0</v>
      </c>
      <c r="G608" s="33">
        <v>0</v>
      </c>
    </row>
    <row r="609" spans="1:7" ht="12.75">
      <c r="A609" s="31" t="s">
        <v>170</v>
      </c>
      <c r="B609" s="32" t="s">
        <v>29</v>
      </c>
      <c r="C609" s="33">
        <v>0</v>
      </c>
      <c r="D609" s="33">
        <v>0</v>
      </c>
      <c r="E609" s="33">
        <v>0</v>
      </c>
      <c r="F609" s="33">
        <v>0</v>
      </c>
      <c r="G609" s="33">
        <v>0</v>
      </c>
    </row>
    <row r="610" spans="1:7" ht="12.75">
      <c r="A610" s="31" t="s">
        <v>171</v>
      </c>
      <c r="B610" s="32" t="s">
        <v>30</v>
      </c>
      <c r="C610" s="33">
        <v>0</v>
      </c>
      <c r="D610" s="33">
        <v>0</v>
      </c>
      <c r="E610" s="33">
        <v>0</v>
      </c>
      <c r="F610" s="33">
        <v>0</v>
      </c>
      <c r="G610" s="33">
        <v>0</v>
      </c>
    </row>
    <row r="611" spans="1:7" ht="12.75">
      <c r="A611" s="31" t="s">
        <v>172</v>
      </c>
      <c r="B611" s="32" t="s">
        <v>31</v>
      </c>
      <c r="C611" s="33">
        <v>500</v>
      </c>
      <c r="D611" s="33">
        <v>500</v>
      </c>
      <c r="E611" s="33">
        <v>0</v>
      </c>
      <c r="F611" s="33">
        <v>453.03</v>
      </c>
      <c r="G611" s="33">
        <f t="shared" si="9"/>
        <v>90.606</v>
      </c>
    </row>
    <row r="612" spans="1:7" ht="12.75">
      <c r="A612" s="31" t="s">
        <v>173</v>
      </c>
      <c r="B612" s="32" t="s">
        <v>32</v>
      </c>
      <c r="C612" s="33">
        <v>0</v>
      </c>
      <c r="D612" s="33">
        <v>0</v>
      </c>
      <c r="E612" s="33">
        <v>0</v>
      </c>
      <c r="F612" s="33">
        <v>0</v>
      </c>
      <c r="G612" s="33">
        <v>0</v>
      </c>
    </row>
    <row r="613" spans="1:7" ht="12.75">
      <c r="A613" s="31" t="s">
        <v>174</v>
      </c>
      <c r="B613" s="32" t="s">
        <v>33</v>
      </c>
      <c r="C613" s="33">
        <v>0</v>
      </c>
      <c r="D613" s="33">
        <v>0</v>
      </c>
      <c r="E613" s="33">
        <v>0</v>
      </c>
      <c r="F613" s="33">
        <v>0</v>
      </c>
      <c r="G613" s="33">
        <v>0</v>
      </c>
    </row>
    <row r="614" spans="1:7" ht="12.75">
      <c r="A614" s="31" t="s">
        <v>300</v>
      </c>
      <c r="B614" s="32" t="s">
        <v>34</v>
      </c>
      <c r="C614" s="33">
        <v>0</v>
      </c>
      <c r="D614" s="33">
        <v>0</v>
      </c>
      <c r="E614" s="33">
        <v>0</v>
      </c>
      <c r="F614" s="33">
        <v>0</v>
      </c>
      <c r="G614" s="33">
        <v>0</v>
      </c>
    </row>
    <row r="615" spans="1:7" ht="12.75">
      <c r="A615" s="31" t="s">
        <v>175</v>
      </c>
      <c r="B615" s="32" t="s">
        <v>35</v>
      </c>
      <c r="C615" s="33">
        <v>0</v>
      </c>
      <c r="D615" s="33">
        <v>0</v>
      </c>
      <c r="E615" s="33">
        <v>0</v>
      </c>
      <c r="F615" s="33">
        <v>0</v>
      </c>
      <c r="G615" s="33">
        <v>0</v>
      </c>
    </row>
    <row r="616" spans="1:7" ht="12.75">
      <c r="A616" s="31" t="s">
        <v>176</v>
      </c>
      <c r="B616" s="32" t="s">
        <v>36</v>
      </c>
      <c r="C616" s="33">
        <v>0</v>
      </c>
      <c r="D616" s="33">
        <v>0</v>
      </c>
      <c r="E616" s="33">
        <v>0</v>
      </c>
      <c r="F616" s="33">
        <v>0</v>
      </c>
      <c r="G616" s="33">
        <v>0</v>
      </c>
    </row>
    <row r="617" spans="1:7" ht="12.75">
      <c r="A617" s="31" t="s">
        <v>177</v>
      </c>
      <c r="B617" s="32" t="s">
        <v>37</v>
      </c>
      <c r="C617" s="33">
        <v>0</v>
      </c>
      <c r="D617" s="33">
        <v>0</v>
      </c>
      <c r="E617" s="33">
        <v>0</v>
      </c>
      <c r="F617" s="33">
        <v>0</v>
      </c>
      <c r="G617" s="33">
        <v>0</v>
      </c>
    </row>
    <row r="618" spans="1:7" ht="12.75">
      <c r="A618" s="31" t="s">
        <v>301</v>
      </c>
      <c r="B618" s="32" t="s">
        <v>38</v>
      </c>
      <c r="C618" s="33">
        <v>0</v>
      </c>
      <c r="D618" s="33">
        <v>0</v>
      </c>
      <c r="E618" s="33">
        <v>0</v>
      </c>
      <c r="F618" s="33">
        <v>0</v>
      </c>
      <c r="G618" s="33">
        <v>0</v>
      </c>
    </row>
    <row r="619" spans="1:7" ht="12.75">
      <c r="A619" s="31" t="s">
        <v>205</v>
      </c>
      <c r="B619" s="32" t="s">
        <v>39</v>
      </c>
      <c r="C619" s="33">
        <v>0</v>
      </c>
      <c r="D619" s="33">
        <v>0</v>
      </c>
      <c r="E619" s="33">
        <v>0</v>
      </c>
      <c r="F619" s="33">
        <v>0</v>
      </c>
      <c r="G619" s="33">
        <v>0</v>
      </c>
    </row>
    <row r="620" spans="1:7" ht="12.75">
      <c r="A620" s="31" t="s">
        <v>206</v>
      </c>
      <c r="B620" s="32" t="s">
        <v>40</v>
      </c>
      <c r="C620" s="33">
        <v>0</v>
      </c>
      <c r="D620" s="33">
        <v>0</v>
      </c>
      <c r="E620" s="33">
        <v>0</v>
      </c>
      <c r="F620" s="33">
        <v>0</v>
      </c>
      <c r="G620" s="33">
        <v>0</v>
      </c>
    </row>
    <row r="621" spans="1:7" ht="12.75">
      <c r="A621" s="31" t="s">
        <v>302</v>
      </c>
      <c r="B621" s="32" t="s">
        <v>41</v>
      </c>
      <c r="C621" s="33">
        <v>0</v>
      </c>
      <c r="D621" s="33">
        <v>0</v>
      </c>
      <c r="E621" s="33">
        <v>0</v>
      </c>
      <c r="F621" s="33">
        <v>0</v>
      </c>
      <c r="G621" s="33">
        <v>0</v>
      </c>
    </row>
    <row r="622" spans="1:7" ht="12.75">
      <c r="A622" s="31" t="s">
        <v>178</v>
      </c>
      <c r="B622" s="32" t="s">
        <v>42</v>
      </c>
      <c r="C622" s="33">
        <v>0</v>
      </c>
      <c r="D622" s="33">
        <v>0</v>
      </c>
      <c r="E622" s="33">
        <v>0</v>
      </c>
      <c r="F622" s="33">
        <v>0</v>
      </c>
      <c r="G622" s="33">
        <v>0</v>
      </c>
    </row>
    <row r="623" spans="1:7" ht="12.75">
      <c r="A623" s="31" t="s">
        <v>179</v>
      </c>
      <c r="B623" s="32" t="s">
        <v>43</v>
      </c>
      <c r="C623" s="33">
        <v>0</v>
      </c>
      <c r="D623" s="33">
        <v>0</v>
      </c>
      <c r="E623" s="33">
        <v>0</v>
      </c>
      <c r="F623" s="33">
        <v>0</v>
      </c>
      <c r="G623" s="33">
        <v>0</v>
      </c>
    </row>
    <row r="624" spans="1:7" ht="12.75">
      <c r="A624" s="31" t="s">
        <v>180</v>
      </c>
      <c r="B624" s="32" t="s">
        <v>44</v>
      </c>
      <c r="C624" s="33">
        <v>0</v>
      </c>
      <c r="D624" s="33">
        <v>0</v>
      </c>
      <c r="E624" s="33">
        <v>0</v>
      </c>
      <c r="F624" s="33">
        <v>0</v>
      </c>
      <c r="G624" s="33">
        <v>0</v>
      </c>
    </row>
    <row r="625" spans="1:7" ht="12.75">
      <c r="A625" s="31" t="s">
        <v>303</v>
      </c>
      <c r="B625" s="32" t="s">
        <v>45</v>
      </c>
      <c r="C625" s="33">
        <v>0</v>
      </c>
      <c r="D625" s="33">
        <v>0</v>
      </c>
      <c r="E625" s="33">
        <v>0</v>
      </c>
      <c r="F625" s="33">
        <v>0</v>
      </c>
      <c r="G625" s="33">
        <v>0</v>
      </c>
    </row>
    <row r="626" spans="1:7" ht="12.75">
      <c r="A626" s="31" t="s">
        <v>325</v>
      </c>
      <c r="B626" s="32" t="s">
        <v>326</v>
      </c>
      <c r="C626" s="33">
        <v>0</v>
      </c>
      <c r="D626" s="33">
        <v>0</v>
      </c>
      <c r="E626" s="33">
        <v>0</v>
      </c>
      <c r="F626" s="33">
        <v>0</v>
      </c>
      <c r="G626" s="33">
        <v>0</v>
      </c>
    </row>
    <row r="627" spans="1:7" ht="12.75">
      <c r="A627" s="31" t="s">
        <v>304</v>
      </c>
      <c r="B627" s="32" t="s">
        <v>46</v>
      </c>
      <c r="C627" s="33">
        <v>0</v>
      </c>
      <c r="D627" s="33">
        <v>0</v>
      </c>
      <c r="E627" s="33">
        <v>0</v>
      </c>
      <c r="F627" s="33">
        <v>0</v>
      </c>
      <c r="G627" s="33">
        <v>0</v>
      </c>
    </row>
    <row r="628" spans="1:7" ht="12.75">
      <c r="A628" s="31" t="s">
        <v>262</v>
      </c>
      <c r="B628" s="32" t="s">
        <v>260</v>
      </c>
      <c r="C628" s="33">
        <v>0</v>
      </c>
      <c r="D628" s="33">
        <v>0</v>
      </c>
      <c r="E628" s="33">
        <v>0</v>
      </c>
      <c r="F628" s="33">
        <v>0</v>
      </c>
      <c r="G628" s="33">
        <v>0</v>
      </c>
    </row>
    <row r="629" spans="1:7" ht="12.75">
      <c r="A629" s="31" t="s">
        <v>263</v>
      </c>
      <c r="B629" s="32" t="s">
        <v>261</v>
      </c>
      <c r="C629" s="33">
        <v>0</v>
      </c>
      <c r="D629" s="33">
        <v>0</v>
      </c>
      <c r="E629" s="33">
        <v>0</v>
      </c>
      <c r="F629" s="33">
        <v>0</v>
      </c>
      <c r="G629" s="33">
        <v>0</v>
      </c>
    </row>
    <row r="630" spans="1:7" ht="12.75">
      <c r="A630" s="31" t="s">
        <v>207</v>
      </c>
      <c r="B630" s="32" t="s">
        <v>211</v>
      </c>
      <c r="C630" s="33">
        <v>0</v>
      </c>
      <c r="D630" s="33">
        <v>0</v>
      </c>
      <c r="E630" s="33">
        <v>0</v>
      </c>
      <c r="F630" s="33">
        <v>0</v>
      </c>
      <c r="G630" s="33">
        <v>0</v>
      </c>
    </row>
    <row r="631" spans="1:7" ht="12.75">
      <c r="A631" s="31" t="s">
        <v>208</v>
      </c>
      <c r="B631" s="32" t="s">
        <v>212</v>
      </c>
      <c r="C631" s="33">
        <v>0</v>
      </c>
      <c r="D631" s="33">
        <v>0</v>
      </c>
      <c r="E631" s="33">
        <v>0</v>
      </c>
      <c r="F631" s="33">
        <v>0</v>
      </c>
      <c r="G631" s="33">
        <v>0</v>
      </c>
    </row>
    <row r="632" spans="1:7" ht="12.75">
      <c r="A632" s="31" t="s">
        <v>209</v>
      </c>
      <c r="B632" s="32" t="s">
        <v>213</v>
      </c>
      <c r="C632" s="33">
        <v>0</v>
      </c>
      <c r="D632" s="33">
        <v>0</v>
      </c>
      <c r="E632" s="33">
        <v>0</v>
      </c>
      <c r="F632" s="33">
        <v>0</v>
      </c>
      <c r="G632" s="33">
        <v>0</v>
      </c>
    </row>
    <row r="633" spans="1:7" ht="12.75">
      <c r="A633" s="31" t="s">
        <v>289</v>
      </c>
      <c r="B633" s="32" t="s">
        <v>89</v>
      </c>
      <c r="C633" s="33">
        <v>0</v>
      </c>
      <c r="D633" s="33">
        <v>0</v>
      </c>
      <c r="E633" s="33">
        <v>0</v>
      </c>
      <c r="F633" s="33">
        <v>0</v>
      </c>
      <c r="G633" s="33">
        <v>0</v>
      </c>
    </row>
    <row r="634" spans="1:7" ht="12.75">
      <c r="A634" s="31" t="s">
        <v>210</v>
      </c>
      <c r="B634" s="32" t="s">
        <v>214</v>
      </c>
      <c r="C634" s="33">
        <v>0</v>
      </c>
      <c r="D634" s="33">
        <v>0</v>
      </c>
      <c r="E634" s="33">
        <v>0</v>
      </c>
      <c r="F634" s="33">
        <v>0</v>
      </c>
      <c r="G634" s="33">
        <v>0</v>
      </c>
    </row>
    <row r="635" spans="1:7" ht="12.75">
      <c r="A635" s="31" t="s">
        <v>305</v>
      </c>
      <c r="B635" s="32" t="s">
        <v>47</v>
      </c>
      <c r="C635" s="33">
        <v>0</v>
      </c>
      <c r="D635" s="33">
        <v>0</v>
      </c>
      <c r="E635" s="33">
        <v>0</v>
      </c>
      <c r="F635" s="33">
        <v>0</v>
      </c>
      <c r="G635" s="33">
        <v>0</v>
      </c>
    </row>
    <row r="636" spans="1:7" ht="25.5">
      <c r="A636" s="31" t="s">
        <v>306</v>
      </c>
      <c r="B636" s="32" t="s">
        <v>48</v>
      </c>
      <c r="C636" s="33">
        <v>0</v>
      </c>
      <c r="D636" s="33">
        <v>0</v>
      </c>
      <c r="E636" s="33">
        <v>0</v>
      </c>
      <c r="F636" s="33">
        <v>0</v>
      </c>
      <c r="G636" s="33">
        <v>0</v>
      </c>
    </row>
    <row r="637" spans="1:7" ht="25.5">
      <c r="A637" s="31" t="s">
        <v>307</v>
      </c>
      <c r="B637" s="32" t="s">
        <v>48</v>
      </c>
      <c r="C637" s="33">
        <v>0</v>
      </c>
      <c r="D637" s="33">
        <v>0</v>
      </c>
      <c r="E637" s="33">
        <v>0</v>
      </c>
      <c r="F637" s="33">
        <v>0</v>
      </c>
      <c r="G637" s="33">
        <v>0</v>
      </c>
    </row>
    <row r="638" spans="1:7" ht="12.75">
      <c r="A638" s="31" t="s">
        <v>222</v>
      </c>
      <c r="B638" s="32" t="s">
        <v>223</v>
      </c>
      <c r="C638" s="33">
        <v>0</v>
      </c>
      <c r="D638" s="33">
        <v>0</v>
      </c>
      <c r="E638" s="33">
        <v>0</v>
      </c>
      <c r="F638" s="33">
        <v>0</v>
      </c>
      <c r="G638" s="33">
        <v>0</v>
      </c>
    </row>
    <row r="639" spans="1:7" ht="12.75">
      <c r="A639" s="31" t="s">
        <v>181</v>
      </c>
      <c r="B639" s="32" t="s">
        <v>70</v>
      </c>
      <c r="C639" s="33">
        <v>0</v>
      </c>
      <c r="D639" s="33">
        <v>0</v>
      </c>
      <c r="E639" s="33">
        <v>0</v>
      </c>
      <c r="F639" s="33">
        <v>0</v>
      </c>
      <c r="G639" s="33">
        <v>0</v>
      </c>
    </row>
    <row r="640" spans="1:7" ht="12.75">
      <c r="A640" s="31" t="s">
        <v>182</v>
      </c>
      <c r="B640" s="32" t="s">
        <v>71</v>
      </c>
      <c r="C640" s="33">
        <v>0</v>
      </c>
      <c r="D640" s="33">
        <v>0</v>
      </c>
      <c r="E640" s="33">
        <v>0</v>
      </c>
      <c r="F640" s="33">
        <v>0</v>
      </c>
      <c r="G640" s="33">
        <v>0</v>
      </c>
    </row>
    <row r="641" spans="1:7" ht="25.5">
      <c r="A641" s="31" t="s">
        <v>183</v>
      </c>
      <c r="B641" s="32" t="s">
        <v>72</v>
      </c>
      <c r="C641" s="33">
        <v>0</v>
      </c>
      <c r="D641" s="33">
        <v>0</v>
      </c>
      <c r="E641" s="33">
        <v>0</v>
      </c>
      <c r="F641" s="33">
        <v>0</v>
      </c>
      <c r="G641" s="33">
        <v>0</v>
      </c>
    </row>
    <row r="642" spans="1:7" ht="12.75">
      <c r="A642" s="31" t="s">
        <v>184</v>
      </c>
      <c r="B642" s="32" t="s">
        <v>73</v>
      </c>
      <c r="C642" s="33">
        <v>0</v>
      </c>
      <c r="D642" s="33">
        <v>0</v>
      </c>
      <c r="E642" s="33">
        <v>0</v>
      </c>
      <c r="F642" s="33">
        <v>0</v>
      </c>
      <c r="G642" s="33">
        <v>0</v>
      </c>
    </row>
    <row r="643" spans="1:7" ht="12.75">
      <c r="A643" s="31" t="s">
        <v>270</v>
      </c>
      <c r="B643" s="32" t="s">
        <v>271</v>
      </c>
      <c r="C643" s="33">
        <v>0</v>
      </c>
      <c r="D643" s="33">
        <v>0</v>
      </c>
      <c r="E643" s="33">
        <v>0</v>
      </c>
      <c r="F643" s="33">
        <v>0</v>
      </c>
      <c r="G643" s="33">
        <v>0</v>
      </c>
    </row>
    <row r="644" spans="1:7" ht="12.75">
      <c r="A644" s="31" t="s">
        <v>185</v>
      </c>
      <c r="B644" s="32" t="s">
        <v>74</v>
      </c>
      <c r="C644" s="33">
        <v>0</v>
      </c>
      <c r="D644" s="33">
        <v>0</v>
      </c>
      <c r="E644" s="33">
        <v>0</v>
      </c>
      <c r="F644" s="33">
        <v>0</v>
      </c>
      <c r="G644" s="33">
        <v>0</v>
      </c>
    </row>
    <row r="645" spans="1:7" ht="12.75">
      <c r="A645" s="31" t="s">
        <v>186</v>
      </c>
      <c r="B645" s="32" t="s">
        <v>75</v>
      </c>
      <c r="C645" s="33">
        <v>0</v>
      </c>
      <c r="D645" s="33">
        <v>0</v>
      </c>
      <c r="E645" s="33">
        <v>0</v>
      </c>
      <c r="F645" s="33">
        <v>0</v>
      </c>
      <c r="G645" s="33">
        <v>0</v>
      </c>
    </row>
    <row r="646" spans="1:7" ht="12.75">
      <c r="A646" s="31" t="s">
        <v>308</v>
      </c>
      <c r="B646" s="32" t="s">
        <v>49</v>
      </c>
      <c r="C646" s="33">
        <v>0</v>
      </c>
      <c r="D646" s="33">
        <v>0</v>
      </c>
      <c r="E646" s="33">
        <v>0</v>
      </c>
      <c r="F646" s="33">
        <v>0</v>
      </c>
      <c r="G646" s="33">
        <v>0</v>
      </c>
    </row>
    <row r="647" spans="1:7" ht="12.75">
      <c r="A647" s="31" t="s">
        <v>187</v>
      </c>
      <c r="B647" s="32" t="s">
        <v>76</v>
      </c>
      <c r="C647" s="33">
        <v>0</v>
      </c>
      <c r="D647" s="33">
        <v>0</v>
      </c>
      <c r="E647" s="33">
        <v>0</v>
      </c>
      <c r="F647" s="33">
        <v>0</v>
      </c>
      <c r="G647" s="33">
        <v>0</v>
      </c>
    </row>
    <row r="648" spans="1:7" ht="12.75">
      <c r="A648" s="31" t="s">
        <v>188</v>
      </c>
      <c r="B648" s="32" t="s">
        <v>77</v>
      </c>
      <c r="C648" s="33">
        <v>0</v>
      </c>
      <c r="D648" s="33">
        <v>0</v>
      </c>
      <c r="E648" s="33">
        <v>0</v>
      </c>
      <c r="F648" s="33">
        <v>0</v>
      </c>
      <c r="G648" s="33">
        <v>0</v>
      </c>
    </row>
    <row r="649" spans="1:7" ht="12.75">
      <c r="A649" s="31" t="s">
        <v>189</v>
      </c>
      <c r="B649" s="32" t="s">
        <v>78</v>
      </c>
      <c r="C649" s="33">
        <v>0</v>
      </c>
      <c r="D649" s="33">
        <v>0</v>
      </c>
      <c r="E649" s="33">
        <v>0</v>
      </c>
      <c r="F649" s="33">
        <v>0</v>
      </c>
      <c r="G649" s="33">
        <v>0</v>
      </c>
    </row>
    <row r="650" spans="1:7" ht="12.75">
      <c r="A650" s="31" t="s">
        <v>200</v>
      </c>
      <c r="B650" s="32" t="s">
        <v>50</v>
      </c>
      <c r="C650" s="33">
        <v>0</v>
      </c>
      <c r="D650" s="33">
        <v>0</v>
      </c>
      <c r="E650" s="33">
        <v>0</v>
      </c>
      <c r="F650" s="33">
        <v>0</v>
      </c>
      <c r="G650" s="33">
        <v>0</v>
      </c>
    </row>
    <row r="651" spans="1:7" ht="12.75">
      <c r="A651" s="31" t="s">
        <v>309</v>
      </c>
      <c r="B651" s="32" t="s">
        <v>50</v>
      </c>
      <c r="C651" s="33">
        <v>0</v>
      </c>
      <c r="D651" s="33">
        <v>0</v>
      </c>
      <c r="E651" s="33">
        <v>0</v>
      </c>
      <c r="F651" s="33">
        <v>0</v>
      </c>
      <c r="G651" s="33">
        <v>0</v>
      </c>
    </row>
    <row r="652" spans="1:7" ht="12.75">
      <c r="A652" s="31" t="s">
        <v>190</v>
      </c>
      <c r="B652" s="32" t="s">
        <v>51</v>
      </c>
      <c r="C652" s="33">
        <v>0</v>
      </c>
      <c r="D652" s="33">
        <v>0</v>
      </c>
      <c r="E652" s="33">
        <v>0</v>
      </c>
      <c r="F652" s="33">
        <v>0</v>
      </c>
      <c r="G652" s="33">
        <v>0</v>
      </c>
    </row>
    <row r="653" spans="1:7" ht="12.75">
      <c r="A653" s="31" t="s">
        <v>191</v>
      </c>
      <c r="B653" s="32" t="s">
        <v>52</v>
      </c>
      <c r="C653" s="33">
        <v>0</v>
      </c>
      <c r="D653" s="33">
        <v>0</v>
      </c>
      <c r="E653" s="33">
        <v>0</v>
      </c>
      <c r="F653" s="33">
        <v>0</v>
      </c>
      <c r="G653" s="33">
        <v>0</v>
      </c>
    </row>
    <row r="654" spans="1:7" ht="12.75">
      <c r="A654" s="31" t="s">
        <v>192</v>
      </c>
      <c r="B654" s="32" t="s">
        <v>53</v>
      </c>
      <c r="C654" s="33">
        <v>0</v>
      </c>
      <c r="D654" s="33">
        <v>0</v>
      </c>
      <c r="E654" s="33">
        <v>0</v>
      </c>
      <c r="F654" s="33">
        <v>0</v>
      </c>
      <c r="G654" s="33">
        <v>0</v>
      </c>
    </row>
    <row r="655" spans="1:7" ht="12.75">
      <c r="A655" s="31" t="s">
        <v>193</v>
      </c>
      <c r="B655" s="32" t="s">
        <v>54</v>
      </c>
      <c r="C655" s="33">
        <v>0</v>
      </c>
      <c r="D655" s="33">
        <v>0</v>
      </c>
      <c r="E655" s="33">
        <v>0</v>
      </c>
      <c r="F655" s="33">
        <v>0</v>
      </c>
      <c r="G655" s="33">
        <v>0</v>
      </c>
    </row>
    <row r="656" spans="1:7" ht="12.75">
      <c r="A656" s="31" t="s">
        <v>194</v>
      </c>
      <c r="B656" s="32" t="s">
        <v>55</v>
      </c>
      <c r="C656" s="33">
        <v>0</v>
      </c>
      <c r="D656" s="33">
        <v>0</v>
      </c>
      <c r="E656" s="33">
        <v>0</v>
      </c>
      <c r="F656" s="33">
        <v>0</v>
      </c>
      <c r="G656" s="33">
        <v>0</v>
      </c>
    </row>
    <row r="657" spans="1:7" ht="12.75">
      <c r="A657" s="31" t="s">
        <v>195</v>
      </c>
      <c r="B657" s="32" t="s">
        <v>56</v>
      </c>
      <c r="C657" s="33">
        <v>0</v>
      </c>
      <c r="D657" s="33">
        <v>0</v>
      </c>
      <c r="E657" s="33">
        <v>0</v>
      </c>
      <c r="F657" s="33">
        <v>0</v>
      </c>
      <c r="G657" s="33">
        <v>0</v>
      </c>
    </row>
    <row r="658" spans="1:7" ht="12.75">
      <c r="A658" s="31" t="s">
        <v>201</v>
      </c>
      <c r="B658" s="32" t="s">
        <v>57</v>
      </c>
      <c r="C658" s="33">
        <v>0</v>
      </c>
      <c r="D658" s="33">
        <v>0</v>
      </c>
      <c r="E658" s="33">
        <v>0</v>
      </c>
      <c r="F658" s="33">
        <v>0</v>
      </c>
      <c r="G658" s="33">
        <v>0</v>
      </c>
    </row>
    <row r="659" spans="1:7" ht="12.75">
      <c r="A659" s="31" t="s">
        <v>310</v>
      </c>
      <c r="B659" s="32" t="s">
        <v>57</v>
      </c>
      <c r="C659" s="33">
        <v>0</v>
      </c>
      <c r="D659" s="33">
        <v>0</v>
      </c>
      <c r="E659" s="33">
        <v>0</v>
      </c>
      <c r="F659" s="33">
        <v>0</v>
      </c>
      <c r="G659" s="33">
        <v>0</v>
      </c>
    </row>
    <row r="660" spans="1:7" ht="12.75">
      <c r="A660" s="31" t="s">
        <v>215</v>
      </c>
      <c r="B660" s="32" t="s">
        <v>218</v>
      </c>
      <c r="C660" s="33">
        <v>0</v>
      </c>
      <c r="D660" s="33">
        <v>0</v>
      </c>
      <c r="E660" s="33">
        <v>0</v>
      </c>
      <c r="F660" s="33">
        <v>0</v>
      </c>
      <c r="G660" s="33">
        <v>0</v>
      </c>
    </row>
    <row r="661" spans="1:7" ht="12.75">
      <c r="A661" s="31" t="s">
        <v>217</v>
      </c>
      <c r="B661" s="32" t="s">
        <v>220</v>
      </c>
      <c r="C661" s="33">
        <v>0</v>
      </c>
      <c r="D661" s="33">
        <v>0</v>
      </c>
      <c r="E661" s="33">
        <v>0</v>
      </c>
      <c r="F661" s="33">
        <v>0</v>
      </c>
      <c r="G661" s="33">
        <v>0</v>
      </c>
    </row>
    <row r="662" spans="1:7" ht="12.75">
      <c r="A662" s="31" t="s">
        <v>202</v>
      </c>
      <c r="B662" s="32" t="s">
        <v>58</v>
      </c>
      <c r="C662" s="33">
        <v>0</v>
      </c>
      <c r="D662" s="33">
        <v>0</v>
      </c>
      <c r="E662" s="33">
        <v>0</v>
      </c>
      <c r="F662" s="33">
        <v>0</v>
      </c>
      <c r="G662" s="33">
        <v>0</v>
      </c>
    </row>
    <row r="663" spans="1:7" ht="12.75">
      <c r="A663" s="31" t="s">
        <v>311</v>
      </c>
      <c r="B663" s="32" t="s">
        <v>59</v>
      </c>
      <c r="C663" s="33">
        <v>0</v>
      </c>
      <c r="D663" s="33">
        <v>0</v>
      </c>
      <c r="E663" s="33">
        <v>0</v>
      </c>
      <c r="F663" s="33">
        <v>0</v>
      </c>
      <c r="G663" s="33">
        <v>0</v>
      </c>
    </row>
    <row r="664" spans="1:7" ht="25.5">
      <c r="A664" s="31" t="s">
        <v>196</v>
      </c>
      <c r="B664" s="32" t="s">
        <v>60</v>
      </c>
      <c r="C664" s="33">
        <v>0</v>
      </c>
      <c r="D664" s="33">
        <v>0</v>
      </c>
      <c r="E664" s="33">
        <v>0</v>
      </c>
      <c r="F664" s="33">
        <v>0</v>
      </c>
      <c r="G664" s="33">
        <v>0</v>
      </c>
    </row>
    <row r="665" spans="1:7" ht="25.5">
      <c r="A665" s="31" t="s">
        <v>197</v>
      </c>
      <c r="B665" s="32" t="s">
        <v>61</v>
      </c>
      <c r="C665" s="33">
        <v>0</v>
      </c>
      <c r="D665" s="33">
        <v>0</v>
      </c>
      <c r="E665" s="33">
        <v>0</v>
      </c>
      <c r="F665" s="33">
        <v>0</v>
      </c>
      <c r="G665" s="33">
        <v>0</v>
      </c>
    </row>
    <row r="666" spans="1:7" ht="12.75">
      <c r="A666" s="31" t="s">
        <v>312</v>
      </c>
      <c r="B666" s="32" t="s">
        <v>62</v>
      </c>
      <c r="C666" s="33">
        <v>0</v>
      </c>
      <c r="D666" s="33">
        <v>0</v>
      </c>
      <c r="E666" s="33">
        <v>0</v>
      </c>
      <c r="F666" s="33">
        <v>0</v>
      </c>
      <c r="G666" s="33">
        <v>0</v>
      </c>
    </row>
    <row r="667" spans="1:7" ht="12.75">
      <c r="A667" s="31" t="s">
        <v>198</v>
      </c>
      <c r="B667" s="32" t="s">
        <v>63</v>
      </c>
      <c r="C667" s="33">
        <v>0</v>
      </c>
      <c r="D667" s="33">
        <v>0</v>
      </c>
      <c r="E667" s="33">
        <v>0</v>
      </c>
      <c r="F667" s="33">
        <v>0</v>
      </c>
      <c r="G667" s="33">
        <v>0</v>
      </c>
    </row>
    <row r="668" spans="1:7" ht="12.75">
      <c r="A668" s="31" t="s">
        <v>199</v>
      </c>
      <c r="B668" s="32" t="s">
        <v>64</v>
      </c>
      <c r="C668" s="33">
        <v>0</v>
      </c>
      <c r="D668" s="33">
        <v>0</v>
      </c>
      <c r="E668" s="33">
        <v>0</v>
      </c>
      <c r="F668" s="33">
        <v>0</v>
      </c>
      <c r="G668" s="33">
        <v>0</v>
      </c>
    </row>
    <row r="669" spans="1:7" ht="12.75">
      <c r="A669" s="31" t="s">
        <v>313</v>
      </c>
      <c r="B669" s="32" t="s">
        <v>65</v>
      </c>
      <c r="C669" s="33">
        <v>0</v>
      </c>
      <c r="D669" s="33">
        <v>0</v>
      </c>
      <c r="E669" s="33">
        <v>0</v>
      </c>
      <c r="F669" s="33">
        <v>0</v>
      </c>
      <c r="G669" s="33">
        <v>0</v>
      </c>
    </row>
    <row r="670" spans="1:7" ht="12.75">
      <c r="A670" s="31" t="s">
        <v>221</v>
      </c>
      <c r="B670" s="32" t="s">
        <v>65</v>
      </c>
      <c r="C670" s="33">
        <v>0</v>
      </c>
      <c r="D670" s="33">
        <v>0</v>
      </c>
      <c r="E670" s="33">
        <v>0</v>
      </c>
      <c r="F670" s="33">
        <v>0</v>
      </c>
      <c r="G670" s="33">
        <v>0</v>
      </c>
    </row>
    <row r="671" spans="1:7" ht="12.75">
      <c r="A671" s="31" t="s">
        <v>203</v>
      </c>
      <c r="B671" s="32" t="s">
        <v>66</v>
      </c>
      <c r="C671" s="33">
        <v>0</v>
      </c>
      <c r="D671" s="33">
        <v>0</v>
      </c>
      <c r="E671" s="33">
        <v>0</v>
      </c>
      <c r="F671" s="33">
        <v>0</v>
      </c>
      <c r="G671" s="33">
        <v>0</v>
      </c>
    </row>
    <row r="672" spans="1:7" ht="12.75">
      <c r="A672" s="31" t="s">
        <v>314</v>
      </c>
      <c r="B672" s="32" t="s">
        <v>67</v>
      </c>
      <c r="C672" s="33">
        <v>0</v>
      </c>
      <c r="D672" s="33">
        <v>0</v>
      </c>
      <c r="E672" s="33">
        <v>0</v>
      </c>
      <c r="F672" s="33">
        <v>0</v>
      </c>
      <c r="G672" s="33">
        <v>0</v>
      </c>
    </row>
    <row r="673" spans="1:7" ht="12.75">
      <c r="A673" s="31" t="s">
        <v>315</v>
      </c>
      <c r="B673" s="32" t="s">
        <v>68</v>
      </c>
      <c r="C673" s="33">
        <v>0</v>
      </c>
      <c r="D673" s="33">
        <v>0</v>
      </c>
      <c r="E673" s="33">
        <v>0</v>
      </c>
      <c r="F673" s="33">
        <v>0</v>
      </c>
      <c r="G673" s="33">
        <v>0</v>
      </c>
    </row>
    <row r="674" spans="1:7" ht="12.75">
      <c r="A674" s="31" t="s">
        <v>316</v>
      </c>
      <c r="B674" s="32" t="s">
        <v>69</v>
      </c>
      <c r="C674" s="33">
        <v>0</v>
      </c>
      <c r="D674" s="33">
        <v>0</v>
      </c>
      <c r="E674" s="33">
        <v>0</v>
      </c>
      <c r="F674" s="33">
        <v>0</v>
      </c>
      <c r="G674" s="33">
        <v>0</v>
      </c>
    </row>
    <row r="675" spans="1:7" ht="12.75">
      <c r="A675" s="31" t="s">
        <v>317</v>
      </c>
      <c r="B675" s="32" t="s">
        <v>204</v>
      </c>
      <c r="C675" s="33">
        <v>43550</v>
      </c>
      <c r="D675" s="33">
        <v>43550</v>
      </c>
      <c r="E675" s="33">
        <v>3548.19</v>
      </c>
      <c r="F675" s="33">
        <v>42319.73</v>
      </c>
      <c r="G675" s="33">
        <f>+F675/D675*100</f>
        <v>97.17504018369691</v>
      </c>
    </row>
    <row r="676" spans="1:7" ht="12.75">
      <c r="A676" s="145" t="s">
        <v>323</v>
      </c>
      <c r="B676" s="145" t="s">
        <v>323</v>
      </c>
      <c r="C676" s="145" t="s">
        <v>323</v>
      </c>
      <c r="D676" s="145"/>
      <c r="E676" s="145" t="s">
        <v>323</v>
      </c>
      <c r="F676" s="145" t="s">
        <v>323</v>
      </c>
      <c r="G676" s="145" t="s">
        <v>323</v>
      </c>
    </row>
    <row r="677" spans="1:7" ht="63.75">
      <c r="A677" s="30" t="s">
        <v>0</v>
      </c>
      <c r="B677" s="30" t="s">
        <v>1</v>
      </c>
      <c r="C677" s="30" t="s">
        <v>294</v>
      </c>
      <c r="D677" s="30" t="s">
        <v>394</v>
      </c>
      <c r="E677" s="30" t="s">
        <v>395</v>
      </c>
      <c r="F677" s="30" t="s">
        <v>406</v>
      </c>
      <c r="G677" s="30" t="s">
        <v>337</v>
      </c>
    </row>
    <row r="678" spans="1:7" ht="12.75">
      <c r="A678" s="31" t="s">
        <v>295</v>
      </c>
      <c r="B678" s="32" t="s">
        <v>3</v>
      </c>
      <c r="C678" s="33">
        <v>108900</v>
      </c>
      <c r="D678" s="33">
        <v>108900</v>
      </c>
      <c r="E678" s="33">
        <v>9237.7</v>
      </c>
      <c r="F678" s="33">
        <v>98181.76</v>
      </c>
      <c r="G678" s="33">
        <f aca="true" t="shared" si="10" ref="G678:G684">+F678/D678*100</f>
        <v>90.15772268135905</v>
      </c>
    </row>
    <row r="679" spans="1:7" ht="12.75">
      <c r="A679" s="31" t="s">
        <v>296</v>
      </c>
      <c r="B679" s="32" t="s">
        <v>4</v>
      </c>
      <c r="C679" s="33">
        <v>106500</v>
      </c>
      <c r="D679" s="33">
        <v>106000</v>
      </c>
      <c r="E679" s="33">
        <v>8022.87</v>
      </c>
      <c r="F679" s="33">
        <v>95994.23</v>
      </c>
      <c r="G679" s="33">
        <f t="shared" si="10"/>
        <v>90.56059433962264</v>
      </c>
    </row>
    <row r="680" spans="1:7" ht="12.75">
      <c r="A680" s="31" t="s">
        <v>149</v>
      </c>
      <c r="B680" s="32" t="s">
        <v>5</v>
      </c>
      <c r="C680" s="33">
        <v>82000</v>
      </c>
      <c r="D680" s="33">
        <v>81500</v>
      </c>
      <c r="E680" s="33">
        <v>6152.47</v>
      </c>
      <c r="F680" s="33">
        <v>72982.14</v>
      </c>
      <c r="G680" s="33">
        <f t="shared" si="10"/>
        <v>89.54863803680982</v>
      </c>
    </row>
    <row r="681" spans="1:7" ht="12.75">
      <c r="A681" s="31" t="s">
        <v>150</v>
      </c>
      <c r="B681" s="32" t="s">
        <v>6</v>
      </c>
      <c r="C681" s="33">
        <v>2450</v>
      </c>
      <c r="D681" s="33">
        <v>2450</v>
      </c>
      <c r="E681" s="33">
        <v>199.46</v>
      </c>
      <c r="F681" s="33">
        <v>2344.62</v>
      </c>
      <c r="G681" s="33">
        <f t="shared" si="10"/>
        <v>95.69877551020409</v>
      </c>
    </row>
    <row r="682" spans="1:7" ht="12.75">
      <c r="A682" s="31" t="s">
        <v>151</v>
      </c>
      <c r="B682" s="32" t="s">
        <v>7</v>
      </c>
      <c r="C682" s="33">
        <v>15400</v>
      </c>
      <c r="D682" s="33">
        <v>15400</v>
      </c>
      <c r="E682" s="33">
        <v>1165.15</v>
      </c>
      <c r="F682" s="33">
        <v>14422.57</v>
      </c>
      <c r="G682" s="33">
        <f t="shared" si="10"/>
        <v>93.65305194805195</v>
      </c>
    </row>
    <row r="683" spans="1:7" ht="12.75">
      <c r="A683" s="31" t="s">
        <v>152</v>
      </c>
      <c r="B683" s="32" t="s">
        <v>8</v>
      </c>
      <c r="C683" s="33">
        <v>6300</v>
      </c>
      <c r="D683" s="33">
        <v>6300</v>
      </c>
      <c r="E683" s="33">
        <v>479.85</v>
      </c>
      <c r="F683" s="33">
        <v>5940.07</v>
      </c>
      <c r="G683" s="33">
        <f t="shared" si="10"/>
        <v>94.28682539682539</v>
      </c>
    </row>
    <row r="684" spans="1:7" ht="12.75">
      <c r="A684" s="31" t="s">
        <v>153</v>
      </c>
      <c r="B684" s="32" t="s">
        <v>9</v>
      </c>
      <c r="C684" s="33">
        <v>350</v>
      </c>
      <c r="D684" s="33">
        <v>350</v>
      </c>
      <c r="E684" s="33">
        <v>25.94</v>
      </c>
      <c r="F684" s="33">
        <v>304.83</v>
      </c>
      <c r="G684" s="33">
        <f t="shared" si="10"/>
        <v>87.09428571428572</v>
      </c>
    </row>
    <row r="685" spans="1:7" ht="12.75">
      <c r="A685" s="31" t="s">
        <v>297</v>
      </c>
      <c r="B685" s="32" t="s">
        <v>10</v>
      </c>
      <c r="C685" s="33">
        <v>0</v>
      </c>
      <c r="D685" s="33">
        <v>0</v>
      </c>
      <c r="E685" s="33">
        <v>0</v>
      </c>
      <c r="F685" s="33">
        <v>0</v>
      </c>
      <c r="G685" s="33">
        <v>0</v>
      </c>
    </row>
    <row r="686" spans="1:7" ht="12.75">
      <c r="A686" s="31" t="s">
        <v>154</v>
      </c>
      <c r="B686" s="32" t="s">
        <v>11</v>
      </c>
      <c r="C686" s="33">
        <v>0</v>
      </c>
      <c r="D686" s="33">
        <v>0</v>
      </c>
      <c r="E686" s="33">
        <v>0</v>
      </c>
      <c r="F686" s="33">
        <v>0</v>
      </c>
      <c r="G686" s="33">
        <v>0</v>
      </c>
    </row>
    <row r="687" spans="1:7" ht="12.75">
      <c r="A687" s="31" t="s">
        <v>155</v>
      </c>
      <c r="B687" s="32" t="s">
        <v>12</v>
      </c>
      <c r="C687" s="33">
        <v>0</v>
      </c>
      <c r="D687" s="33">
        <v>0</v>
      </c>
      <c r="E687" s="33">
        <v>0</v>
      </c>
      <c r="F687" s="33">
        <v>0</v>
      </c>
      <c r="G687" s="33">
        <v>0</v>
      </c>
    </row>
    <row r="688" spans="1:7" ht="12.75">
      <c r="A688" s="31" t="s">
        <v>156</v>
      </c>
      <c r="B688" s="32" t="s">
        <v>13</v>
      </c>
      <c r="C688" s="33">
        <v>0</v>
      </c>
      <c r="D688" s="33">
        <v>0</v>
      </c>
      <c r="E688" s="33">
        <v>0</v>
      </c>
      <c r="F688" s="33">
        <v>0</v>
      </c>
      <c r="G688" s="33">
        <v>0</v>
      </c>
    </row>
    <row r="689" spans="1:7" ht="12.75">
      <c r="A689" s="31" t="s">
        <v>157</v>
      </c>
      <c r="B689" s="32" t="s">
        <v>14</v>
      </c>
      <c r="C689" s="33">
        <v>0</v>
      </c>
      <c r="D689" s="33">
        <v>0</v>
      </c>
      <c r="E689" s="33">
        <v>0</v>
      </c>
      <c r="F689" s="33">
        <v>0</v>
      </c>
      <c r="G689" s="33">
        <v>0</v>
      </c>
    </row>
    <row r="690" spans="1:7" ht="12.75">
      <c r="A690" s="31" t="s">
        <v>158</v>
      </c>
      <c r="B690" s="32" t="s">
        <v>15</v>
      </c>
      <c r="C690" s="33">
        <v>0</v>
      </c>
      <c r="D690" s="33">
        <v>0</v>
      </c>
      <c r="E690" s="33">
        <v>0</v>
      </c>
      <c r="F690" s="33">
        <v>0</v>
      </c>
      <c r="G690" s="33">
        <v>0</v>
      </c>
    </row>
    <row r="691" spans="1:7" ht="12.75">
      <c r="A691" s="31" t="s">
        <v>159</v>
      </c>
      <c r="B691" s="32" t="s">
        <v>16</v>
      </c>
      <c r="C691" s="33">
        <v>0</v>
      </c>
      <c r="D691" s="33">
        <v>0</v>
      </c>
      <c r="E691" s="33">
        <v>0</v>
      </c>
      <c r="F691" s="33">
        <v>0</v>
      </c>
      <c r="G691" s="33">
        <v>0</v>
      </c>
    </row>
    <row r="692" spans="1:7" ht="12.75">
      <c r="A692" s="31" t="s">
        <v>160</v>
      </c>
      <c r="B692" s="32" t="s">
        <v>17</v>
      </c>
      <c r="C692" s="33">
        <v>0</v>
      </c>
      <c r="D692" s="33">
        <v>0</v>
      </c>
      <c r="E692" s="33">
        <v>0</v>
      </c>
      <c r="F692" s="33">
        <v>0</v>
      </c>
      <c r="G692" s="33">
        <v>0</v>
      </c>
    </row>
    <row r="693" spans="1:7" ht="12.75">
      <c r="A693" s="31" t="s">
        <v>298</v>
      </c>
      <c r="B693" s="32" t="s">
        <v>18</v>
      </c>
      <c r="C693" s="33">
        <v>700</v>
      </c>
      <c r="D693" s="33">
        <v>700</v>
      </c>
      <c r="E693" s="33">
        <v>75.01</v>
      </c>
      <c r="F693" s="33">
        <v>697.81</v>
      </c>
      <c r="G693" s="33">
        <f>+F693/D693*100</f>
        <v>99.68714285714285</v>
      </c>
    </row>
    <row r="694" spans="1:7" ht="12.75">
      <c r="A694" s="31" t="s">
        <v>161</v>
      </c>
      <c r="B694" s="32" t="s">
        <v>19</v>
      </c>
      <c r="C694" s="33">
        <v>0</v>
      </c>
      <c r="D694" s="33">
        <v>0</v>
      </c>
      <c r="E694" s="33">
        <v>0</v>
      </c>
      <c r="F694" s="33">
        <v>0</v>
      </c>
      <c r="G694" s="33">
        <v>0</v>
      </c>
    </row>
    <row r="695" spans="1:7" ht="12.75">
      <c r="A695" s="31" t="s">
        <v>287</v>
      </c>
      <c r="B695" s="32" t="s">
        <v>288</v>
      </c>
      <c r="C695" s="33">
        <v>0</v>
      </c>
      <c r="D695" s="33">
        <v>0</v>
      </c>
      <c r="E695" s="33">
        <v>0</v>
      </c>
      <c r="F695" s="33">
        <v>0</v>
      </c>
      <c r="G695" s="33">
        <v>0</v>
      </c>
    </row>
    <row r="696" spans="1:7" ht="12.75">
      <c r="A696" s="31" t="s">
        <v>162</v>
      </c>
      <c r="B696" s="32" t="s">
        <v>20</v>
      </c>
      <c r="C696" s="33">
        <v>0</v>
      </c>
      <c r="D696" s="33">
        <v>0</v>
      </c>
      <c r="E696" s="33">
        <v>0</v>
      </c>
      <c r="F696" s="33">
        <v>0</v>
      </c>
      <c r="G696" s="33">
        <v>0</v>
      </c>
    </row>
    <row r="697" spans="1:7" ht="12.75">
      <c r="A697" s="31" t="s">
        <v>163</v>
      </c>
      <c r="B697" s="32" t="s">
        <v>21</v>
      </c>
      <c r="C697" s="33">
        <v>0</v>
      </c>
      <c r="D697" s="33">
        <v>0</v>
      </c>
      <c r="E697" s="33">
        <v>0</v>
      </c>
      <c r="F697" s="33">
        <v>0</v>
      </c>
      <c r="G697" s="33">
        <v>0</v>
      </c>
    </row>
    <row r="698" spans="1:7" ht="12.75">
      <c r="A698" s="31" t="s">
        <v>164</v>
      </c>
      <c r="B698" s="32" t="s">
        <v>22</v>
      </c>
      <c r="C698" s="33">
        <v>700</v>
      </c>
      <c r="D698" s="33">
        <v>700</v>
      </c>
      <c r="E698" s="33">
        <v>75.01</v>
      </c>
      <c r="F698" s="33">
        <v>697.81</v>
      </c>
      <c r="G698" s="33">
        <f>+F698/D698*100</f>
        <v>99.68714285714285</v>
      </c>
    </row>
    <row r="699" spans="1:7" ht="12.75">
      <c r="A699" s="31" t="s">
        <v>165</v>
      </c>
      <c r="B699" s="32" t="s">
        <v>23</v>
      </c>
      <c r="C699" s="33">
        <v>0</v>
      </c>
      <c r="D699" s="33">
        <v>0</v>
      </c>
      <c r="E699" s="33">
        <v>0</v>
      </c>
      <c r="F699" s="33">
        <v>0</v>
      </c>
      <c r="G699" s="33">
        <v>0</v>
      </c>
    </row>
    <row r="700" spans="1:7" ht="12.75">
      <c r="A700" s="31" t="s">
        <v>299</v>
      </c>
      <c r="B700" s="32" t="s">
        <v>24</v>
      </c>
      <c r="C700" s="33">
        <v>700</v>
      </c>
      <c r="D700" s="33">
        <v>700</v>
      </c>
      <c r="E700" s="33">
        <v>150.1</v>
      </c>
      <c r="F700" s="33">
        <v>500</v>
      </c>
      <c r="G700" s="33">
        <f>+F700/D700*100</f>
        <v>71.42857142857143</v>
      </c>
    </row>
    <row r="701" spans="1:7" ht="12.75">
      <c r="A701" s="31" t="s">
        <v>166</v>
      </c>
      <c r="B701" s="32" t="s">
        <v>25</v>
      </c>
      <c r="C701" s="33">
        <v>100</v>
      </c>
      <c r="D701" s="33">
        <v>100</v>
      </c>
      <c r="E701" s="33">
        <v>0</v>
      </c>
      <c r="F701" s="33">
        <v>0</v>
      </c>
      <c r="G701" s="33">
        <f>+F701/D701*100</f>
        <v>0</v>
      </c>
    </row>
    <row r="702" spans="1:7" ht="12.75">
      <c r="A702" s="31" t="s">
        <v>167</v>
      </c>
      <c r="B702" s="32" t="s">
        <v>26</v>
      </c>
      <c r="C702" s="33">
        <v>100</v>
      </c>
      <c r="D702" s="33">
        <v>100</v>
      </c>
      <c r="E702" s="33">
        <v>0</v>
      </c>
      <c r="F702" s="33">
        <v>0</v>
      </c>
      <c r="G702" s="33">
        <f>+F702/D702*100</f>
        <v>0</v>
      </c>
    </row>
    <row r="703" spans="1:7" ht="12.75">
      <c r="A703" s="31" t="s">
        <v>168</v>
      </c>
      <c r="B703" s="32" t="s">
        <v>27</v>
      </c>
      <c r="C703" s="33">
        <v>500</v>
      </c>
      <c r="D703" s="33">
        <v>500</v>
      </c>
      <c r="E703" s="33">
        <v>150.1</v>
      </c>
      <c r="F703" s="33">
        <v>500</v>
      </c>
      <c r="G703" s="33">
        <f>+F703/D703*100</f>
        <v>100</v>
      </c>
    </row>
    <row r="704" spans="1:7" ht="12.75">
      <c r="A704" s="31" t="s">
        <v>169</v>
      </c>
      <c r="B704" s="32" t="s">
        <v>28</v>
      </c>
      <c r="C704" s="33">
        <v>0</v>
      </c>
      <c r="D704" s="33">
        <v>0</v>
      </c>
      <c r="E704" s="33">
        <v>0</v>
      </c>
      <c r="F704" s="33">
        <v>0</v>
      </c>
      <c r="G704" s="33">
        <v>0</v>
      </c>
    </row>
    <row r="705" spans="1:7" ht="12.75">
      <c r="A705" s="31" t="s">
        <v>170</v>
      </c>
      <c r="B705" s="32" t="s">
        <v>29</v>
      </c>
      <c r="C705" s="33">
        <v>0</v>
      </c>
      <c r="D705" s="33">
        <v>0</v>
      </c>
      <c r="E705" s="33">
        <v>0</v>
      </c>
      <c r="F705" s="33">
        <v>0</v>
      </c>
      <c r="G705" s="33">
        <v>0</v>
      </c>
    </row>
    <row r="706" spans="1:7" ht="12.75">
      <c r="A706" s="31" t="s">
        <v>171</v>
      </c>
      <c r="B706" s="32" t="s">
        <v>30</v>
      </c>
      <c r="C706" s="33">
        <v>0</v>
      </c>
      <c r="D706" s="33">
        <v>0</v>
      </c>
      <c r="E706" s="33">
        <v>0</v>
      </c>
      <c r="F706" s="33">
        <v>0</v>
      </c>
      <c r="G706" s="33">
        <v>0</v>
      </c>
    </row>
    <row r="707" spans="1:7" ht="12.75">
      <c r="A707" s="31" t="s">
        <v>172</v>
      </c>
      <c r="B707" s="32" t="s">
        <v>31</v>
      </c>
      <c r="C707" s="33">
        <v>0</v>
      </c>
      <c r="D707" s="33">
        <v>0</v>
      </c>
      <c r="E707" s="33">
        <v>0</v>
      </c>
      <c r="F707" s="33">
        <v>0</v>
      </c>
      <c r="G707" s="33">
        <v>0</v>
      </c>
    </row>
    <row r="708" spans="1:7" ht="12.75">
      <c r="A708" s="31" t="s">
        <v>173</v>
      </c>
      <c r="B708" s="32" t="s">
        <v>32</v>
      </c>
      <c r="C708" s="33">
        <v>0</v>
      </c>
      <c r="D708" s="33">
        <v>0</v>
      </c>
      <c r="E708" s="33">
        <v>0</v>
      </c>
      <c r="F708" s="33">
        <v>0</v>
      </c>
      <c r="G708" s="33">
        <v>0</v>
      </c>
    </row>
    <row r="709" spans="1:7" ht="12.75">
      <c r="A709" s="31" t="s">
        <v>174</v>
      </c>
      <c r="B709" s="32" t="s">
        <v>33</v>
      </c>
      <c r="C709" s="33">
        <v>0</v>
      </c>
      <c r="D709" s="33">
        <v>0</v>
      </c>
      <c r="E709" s="33">
        <v>0</v>
      </c>
      <c r="F709" s="33">
        <v>0</v>
      </c>
      <c r="G709" s="33">
        <v>0</v>
      </c>
    </row>
    <row r="710" spans="1:7" ht="12.75">
      <c r="A710" s="31" t="s">
        <v>300</v>
      </c>
      <c r="B710" s="32" t="s">
        <v>34</v>
      </c>
      <c r="C710" s="33">
        <v>500</v>
      </c>
      <c r="D710" s="33">
        <v>1000</v>
      </c>
      <c r="E710" s="33">
        <v>989.72</v>
      </c>
      <c r="F710" s="33">
        <v>989.72</v>
      </c>
      <c r="G710" s="33">
        <f>+F710/D710*100</f>
        <v>98.97200000000001</v>
      </c>
    </row>
    <row r="711" spans="1:7" ht="12.75">
      <c r="A711" s="31" t="s">
        <v>175</v>
      </c>
      <c r="B711" s="32" t="s">
        <v>35</v>
      </c>
      <c r="C711" s="33">
        <v>0</v>
      </c>
      <c r="D711" s="33">
        <v>0</v>
      </c>
      <c r="E711" s="33">
        <v>0</v>
      </c>
      <c r="F711" s="33">
        <v>0</v>
      </c>
      <c r="G711" s="33">
        <v>0</v>
      </c>
    </row>
    <row r="712" spans="1:7" ht="12.75">
      <c r="A712" s="31" t="s">
        <v>176</v>
      </c>
      <c r="B712" s="32" t="s">
        <v>36</v>
      </c>
      <c r="C712" s="33">
        <v>0</v>
      </c>
      <c r="D712" s="33">
        <v>0</v>
      </c>
      <c r="E712" s="33">
        <v>0</v>
      </c>
      <c r="F712" s="33">
        <v>0</v>
      </c>
      <c r="G712" s="33">
        <v>0</v>
      </c>
    </row>
    <row r="713" spans="1:7" ht="12.75">
      <c r="A713" s="31" t="s">
        <v>177</v>
      </c>
      <c r="B713" s="32" t="s">
        <v>37</v>
      </c>
      <c r="C713" s="33">
        <v>500</v>
      </c>
      <c r="D713" s="33">
        <v>1000</v>
      </c>
      <c r="E713" s="33">
        <v>989.72</v>
      </c>
      <c r="F713" s="33">
        <v>989.72</v>
      </c>
      <c r="G713" s="33">
        <f>+F713/D713*100</f>
        <v>98.97200000000001</v>
      </c>
    </row>
    <row r="714" spans="1:7" ht="12.75">
      <c r="A714" s="31" t="s">
        <v>301</v>
      </c>
      <c r="B714" s="32" t="s">
        <v>38</v>
      </c>
      <c r="C714" s="33">
        <v>0</v>
      </c>
      <c r="D714" s="33">
        <v>0</v>
      </c>
      <c r="E714" s="33">
        <v>0</v>
      </c>
      <c r="F714" s="33">
        <v>0</v>
      </c>
      <c r="G714" s="33">
        <v>0</v>
      </c>
    </row>
    <row r="715" spans="1:7" ht="12.75">
      <c r="A715" s="31" t="s">
        <v>205</v>
      </c>
      <c r="B715" s="32" t="s">
        <v>39</v>
      </c>
      <c r="C715" s="33">
        <v>0</v>
      </c>
      <c r="D715" s="33">
        <v>0</v>
      </c>
      <c r="E715" s="33">
        <v>0</v>
      </c>
      <c r="F715" s="33">
        <v>0</v>
      </c>
      <c r="G715" s="33">
        <v>0</v>
      </c>
    </row>
    <row r="716" spans="1:7" ht="12.75">
      <c r="A716" s="31" t="s">
        <v>206</v>
      </c>
      <c r="B716" s="32" t="s">
        <v>40</v>
      </c>
      <c r="C716" s="33">
        <v>0</v>
      </c>
      <c r="D716" s="33">
        <v>0</v>
      </c>
      <c r="E716" s="33">
        <v>0</v>
      </c>
      <c r="F716" s="33">
        <v>0</v>
      </c>
      <c r="G716" s="33">
        <v>0</v>
      </c>
    </row>
    <row r="717" spans="1:7" ht="12.75">
      <c r="A717" s="31" t="s">
        <v>302</v>
      </c>
      <c r="B717" s="32" t="s">
        <v>41</v>
      </c>
      <c r="C717" s="33">
        <v>0</v>
      </c>
      <c r="D717" s="33">
        <v>0</v>
      </c>
      <c r="E717" s="33">
        <v>0</v>
      </c>
      <c r="F717" s="33">
        <v>0</v>
      </c>
      <c r="G717" s="33">
        <v>0</v>
      </c>
    </row>
    <row r="718" spans="1:7" ht="12.75">
      <c r="A718" s="31" t="s">
        <v>178</v>
      </c>
      <c r="B718" s="32" t="s">
        <v>42</v>
      </c>
      <c r="C718" s="33">
        <v>0</v>
      </c>
      <c r="D718" s="33">
        <v>0</v>
      </c>
      <c r="E718" s="33">
        <v>0</v>
      </c>
      <c r="F718" s="33">
        <v>0</v>
      </c>
      <c r="G718" s="33">
        <v>0</v>
      </c>
    </row>
    <row r="719" spans="1:7" ht="12.75">
      <c r="A719" s="31" t="s">
        <v>179</v>
      </c>
      <c r="B719" s="32" t="s">
        <v>43</v>
      </c>
      <c r="C719" s="33">
        <v>0</v>
      </c>
      <c r="D719" s="33">
        <v>0</v>
      </c>
      <c r="E719" s="33">
        <v>0</v>
      </c>
      <c r="F719" s="33">
        <v>0</v>
      </c>
      <c r="G719" s="33">
        <v>0</v>
      </c>
    </row>
    <row r="720" spans="1:7" ht="12.75">
      <c r="A720" s="31" t="s">
        <v>180</v>
      </c>
      <c r="B720" s="32" t="s">
        <v>44</v>
      </c>
      <c r="C720" s="33">
        <v>0</v>
      </c>
      <c r="D720" s="33">
        <v>0</v>
      </c>
      <c r="E720" s="33">
        <v>0</v>
      </c>
      <c r="F720" s="33">
        <v>0</v>
      </c>
      <c r="G720" s="33">
        <v>0</v>
      </c>
    </row>
    <row r="721" spans="1:7" ht="12.75">
      <c r="A721" s="31" t="s">
        <v>303</v>
      </c>
      <c r="B721" s="32" t="s">
        <v>45</v>
      </c>
      <c r="C721" s="33">
        <v>0</v>
      </c>
      <c r="D721" s="33">
        <v>0</v>
      </c>
      <c r="E721" s="33">
        <v>0</v>
      </c>
      <c r="F721" s="33">
        <v>0</v>
      </c>
      <c r="G721" s="33">
        <v>0</v>
      </c>
    </row>
    <row r="722" spans="1:7" ht="12.75">
      <c r="A722" s="31" t="s">
        <v>325</v>
      </c>
      <c r="B722" s="32" t="s">
        <v>326</v>
      </c>
      <c r="C722" s="33">
        <v>0</v>
      </c>
      <c r="D722" s="33">
        <v>0</v>
      </c>
      <c r="E722" s="33">
        <v>0</v>
      </c>
      <c r="F722" s="33">
        <v>0</v>
      </c>
      <c r="G722" s="33">
        <v>0</v>
      </c>
    </row>
    <row r="723" spans="1:7" ht="12.75">
      <c r="A723" s="31" t="s">
        <v>304</v>
      </c>
      <c r="B723" s="32" t="s">
        <v>46</v>
      </c>
      <c r="C723" s="33">
        <v>500</v>
      </c>
      <c r="D723" s="33">
        <v>500</v>
      </c>
      <c r="E723" s="33">
        <v>0</v>
      </c>
      <c r="F723" s="33">
        <v>0</v>
      </c>
      <c r="G723" s="33">
        <v>0</v>
      </c>
    </row>
    <row r="724" spans="1:7" ht="12.75">
      <c r="A724" s="31" t="s">
        <v>262</v>
      </c>
      <c r="B724" s="32" t="s">
        <v>260</v>
      </c>
      <c r="C724" s="33">
        <v>500</v>
      </c>
      <c r="D724" s="33">
        <v>500</v>
      </c>
      <c r="E724" s="33">
        <v>0</v>
      </c>
      <c r="F724" s="33">
        <v>0</v>
      </c>
      <c r="G724" s="33">
        <v>0</v>
      </c>
    </row>
    <row r="725" spans="1:7" ht="12.75">
      <c r="A725" s="31" t="s">
        <v>263</v>
      </c>
      <c r="B725" s="32" t="s">
        <v>261</v>
      </c>
      <c r="C725" s="33">
        <v>0</v>
      </c>
      <c r="D725" s="33">
        <v>0</v>
      </c>
      <c r="E725" s="33">
        <v>0</v>
      </c>
      <c r="F725" s="33">
        <v>0</v>
      </c>
      <c r="G725" s="33">
        <v>0</v>
      </c>
    </row>
    <row r="726" spans="1:7" ht="12.75">
      <c r="A726" s="31" t="s">
        <v>207</v>
      </c>
      <c r="B726" s="32" t="s">
        <v>211</v>
      </c>
      <c r="C726" s="33">
        <v>0</v>
      </c>
      <c r="D726" s="33">
        <v>0</v>
      </c>
      <c r="E726" s="33">
        <v>0</v>
      </c>
      <c r="F726" s="33">
        <v>0</v>
      </c>
      <c r="G726" s="33">
        <v>0</v>
      </c>
    </row>
    <row r="727" spans="1:7" ht="12.75">
      <c r="A727" s="31" t="s">
        <v>208</v>
      </c>
      <c r="B727" s="32" t="s">
        <v>212</v>
      </c>
      <c r="C727" s="33">
        <v>0</v>
      </c>
      <c r="D727" s="33">
        <v>0</v>
      </c>
      <c r="E727" s="33">
        <v>0</v>
      </c>
      <c r="F727" s="33">
        <v>0</v>
      </c>
      <c r="G727" s="33">
        <v>0</v>
      </c>
    </row>
    <row r="728" spans="1:7" ht="12.75">
      <c r="A728" s="31" t="s">
        <v>209</v>
      </c>
      <c r="B728" s="32" t="s">
        <v>213</v>
      </c>
      <c r="C728" s="33">
        <v>0</v>
      </c>
      <c r="D728" s="33">
        <v>0</v>
      </c>
      <c r="E728" s="33">
        <v>0</v>
      </c>
      <c r="F728" s="33">
        <v>0</v>
      </c>
      <c r="G728" s="33">
        <v>0</v>
      </c>
    </row>
    <row r="729" spans="1:7" ht="12.75">
      <c r="A729" s="31" t="s">
        <v>289</v>
      </c>
      <c r="B729" s="32" t="s">
        <v>89</v>
      </c>
      <c r="C729" s="33">
        <v>0</v>
      </c>
      <c r="D729" s="33">
        <v>0</v>
      </c>
      <c r="E729" s="33">
        <v>0</v>
      </c>
      <c r="F729" s="33">
        <v>0</v>
      </c>
      <c r="G729" s="33">
        <v>0</v>
      </c>
    </row>
    <row r="730" spans="1:7" ht="12.75">
      <c r="A730" s="31" t="s">
        <v>210</v>
      </c>
      <c r="B730" s="32" t="s">
        <v>214</v>
      </c>
      <c r="C730" s="33">
        <v>0</v>
      </c>
      <c r="D730" s="33">
        <v>0</v>
      </c>
      <c r="E730" s="33">
        <v>0</v>
      </c>
      <c r="F730" s="33">
        <v>0</v>
      </c>
      <c r="G730" s="33">
        <v>0</v>
      </c>
    </row>
    <row r="731" spans="1:7" ht="12.75">
      <c r="A731" s="31" t="s">
        <v>305</v>
      </c>
      <c r="B731" s="32" t="s">
        <v>47</v>
      </c>
      <c r="C731" s="33">
        <v>0</v>
      </c>
      <c r="D731" s="33">
        <v>0</v>
      </c>
      <c r="E731" s="33">
        <v>0</v>
      </c>
      <c r="F731" s="33">
        <v>0</v>
      </c>
      <c r="G731" s="33">
        <v>0</v>
      </c>
    </row>
    <row r="732" spans="1:7" ht="25.5">
      <c r="A732" s="31" t="s">
        <v>306</v>
      </c>
      <c r="B732" s="32" t="s">
        <v>48</v>
      </c>
      <c r="C732" s="33">
        <v>0</v>
      </c>
      <c r="D732" s="33">
        <v>0</v>
      </c>
      <c r="E732" s="33">
        <v>0</v>
      </c>
      <c r="F732" s="33">
        <v>0</v>
      </c>
      <c r="G732" s="33">
        <v>0</v>
      </c>
    </row>
    <row r="733" spans="1:7" ht="25.5">
      <c r="A733" s="31" t="s">
        <v>307</v>
      </c>
      <c r="B733" s="32" t="s">
        <v>48</v>
      </c>
      <c r="C733" s="33">
        <v>0</v>
      </c>
      <c r="D733" s="33">
        <v>0</v>
      </c>
      <c r="E733" s="33">
        <v>0</v>
      </c>
      <c r="F733" s="33">
        <v>0</v>
      </c>
      <c r="G733" s="33">
        <v>0</v>
      </c>
    </row>
    <row r="734" spans="1:7" ht="12.75">
      <c r="A734" s="31" t="s">
        <v>222</v>
      </c>
      <c r="B734" s="32" t="s">
        <v>223</v>
      </c>
      <c r="C734" s="33">
        <v>0</v>
      </c>
      <c r="D734" s="33">
        <v>0</v>
      </c>
      <c r="E734" s="33">
        <v>0</v>
      </c>
      <c r="F734" s="33">
        <v>0</v>
      </c>
      <c r="G734" s="33">
        <v>0</v>
      </c>
    </row>
    <row r="735" spans="1:7" ht="12.75">
      <c r="A735" s="31" t="s">
        <v>181</v>
      </c>
      <c r="B735" s="32" t="s">
        <v>70</v>
      </c>
      <c r="C735" s="33">
        <v>0</v>
      </c>
      <c r="D735" s="33">
        <v>0</v>
      </c>
      <c r="E735" s="33">
        <v>0</v>
      </c>
      <c r="F735" s="33">
        <v>0</v>
      </c>
      <c r="G735" s="33">
        <v>0</v>
      </c>
    </row>
    <row r="736" spans="1:7" ht="12.75">
      <c r="A736" s="31" t="s">
        <v>182</v>
      </c>
      <c r="B736" s="32" t="s">
        <v>71</v>
      </c>
      <c r="C736" s="33">
        <v>0</v>
      </c>
      <c r="D736" s="33">
        <v>0</v>
      </c>
      <c r="E736" s="33">
        <v>0</v>
      </c>
      <c r="F736" s="33">
        <v>0</v>
      </c>
      <c r="G736" s="33">
        <v>0</v>
      </c>
    </row>
    <row r="737" spans="1:7" ht="25.5">
      <c r="A737" s="31" t="s">
        <v>183</v>
      </c>
      <c r="B737" s="32" t="s">
        <v>72</v>
      </c>
      <c r="C737" s="33">
        <v>0</v>
      </c>
      <c r="D737" s="33">
        <v>0</v>
      </c>
      <c r="E737" s="33">
        <v>0</v>
      </c>
      <c r="F737" s="33">
        <v>0</v>
      </c>
      <c r="G737" s="33">
        <v>0</v>
      </c>
    </row>
    <row r="738" spans="1:7" ht="12.75">
      <c r="A738" s="31" t="s">
        <v>184</v>
      </c>
      <c r="B738" s="32" t="s">
        <v>73</v>
      </c>
      <c r="C738" s="33">
        <v>0</v>
      </c>
      <c r="D738" s="33">
        <v>0</v>
      </c>
      <c r="E738" s="33">
        <v>0</v>
      </c>
      <c r="F738" s="33">
        <v>0</v>
      </c>
      <c r="G738" s="33">
        <v>0</v>
      </c>
    </row>
    <row r="739" spans="1:7" ht="12.75">
      <c r="A739" s="31" t="s">
        <v>270</v>
      </c>
      <c r="B739" s="32" t="s">
        <v>271</v>
      </c>
      <c r="C739" s="33">
        <v>0</v>
      </c>
      <c r="D739" s="33">
        <v>0</v>
      </c>
      <c r="E739" s="33">
        <v>0</v>
      </c>
      <c r="F739" s="33">
        <v>0</v>
      </c>
      <c r="G739" s="33">
        <v>0</v>
      </c>
    </row>
    <row r="740" spans="1:7" ht="12.75">
      <c r="A740" s="31" t="s">
        <v>185</v>
      </c>
      <c r="B740" s="32" t="s">
        <v>74</v>
      </c>
      <c r="C740" s="33">
        <v>0</v>
      </c>
      <c r="D740" s="33">
        <v>0</v>
      </c>
      <c r="E740" s="33">
        <v>0</v>
      </c>
      <c r="F740" s="33">
        <v>0</v>
      </c>
      <c r="G740" s="33">
        <v>0</v>
      </c>
    </row>
    <row r="741" spans="1:7" ht="12.75">
      <c r="A741" s="31" t="s">
        <v>186</v>
      </c>
      <c r="B741" s="32" t="s">
        <v>75</v>
      </c>
      <c r="C741" s="33">
        <v>0</v>
      </c>
      <c r="D741" s="33">
        <v>0</v>
      </c>
      <c r="E741" s="33">
        <v>0</v>
      </c>
      <c r="F741" s="33">
        <v>0</v>
      </c>
      <c r="G741" s="33">
        <v>0</v>
      </c>
    </row>
    <row r="742" spans="1:7" ht="12.75">
      <c r="A742" s="31" t="s">
        <v>308</v>
      </c>
      <c r="B742" s="32" t="s">
        <v>49</v>
      </c>
      <c r="C742" s="33">
        <v>0</v>
      </c>
      <c r="D742" s="33">
        <v>0</v>
      </c>
      <c r="E742" s="33">
        <v>0</v>
      </c>
      <c r="F742" s="33">
        <v>0</v>
      </c>
      <c r="G742" s="33">
        <v>0</v>
      </c>
    </row>
    <row r="743" spans="1:7" ht="12.75">
      <c r="A743" s="31" t="s">
        <v>187</v>
      </c>
      <c r="B743" s="32" t="s">
        <v>76</v>
      </c>
      <c r="C743" s="33">
        <v>0</v>
      </c>
      <c r="D743" s="33">
        <v>0</v>
      </c>
      <c r="E743" s="33">
        <v>0</v>
      </c>
      <c r="F743" s="33">
        <v>0</v>
      </c>
      <c r="G743" s="33">
        <v>0</v>
      </c>
    </row>
    <row r="744" spans="1:7" ht="12.75">
      <c r="A744" s="31" t="s">
        <v>188</v>
      </c>
      <c r="B744" s="32" t="s">
        <v>77</v>
      </c>
      <c r="C744" s="33">
        <v>0</v>
      </c>
      <c r="D744" s="33">
        <v>0</v>
      </c>
      <c r="E744" s="33">
        <v>0</v>
      </c>
      <c r="F744" s="33">
        <v>0</v>
      </c>
      <c r="G744" s="33">
        <v>0</v>
      </c>
    </row>
    <row r="745" spans="1:7" ht="12.75">
      <c r="A745" s="31" t="s">
        <v>189</v>
      </c>
      <c r="B745" s="32" t="s">
        <v>78</v>
      </c>
      <c r="C745" s="33">
        <v>0</v>
      </c>
      <c r="D745" s="33">
        <v>0</v>
      </c>
      <c r="E745" s="33">
        <v>0</v>
      </c>
      <c r="F745" s="33">
        <v>0</v>
      </c>
      <c r="G745" s="33">
        <v>0</v>
      </c>
    </row>
    <row r="746" spans="1:7" ht="12.75">
      <c r="A746" s="31" t="s">
        <v>200</v>
      </c>
      <c r="B746" s="32" t="s">
        <v>50</v>
      </c>
      <c r="C746" s="33">
        <v>0</v>
      </c>
      <c r="D746" s="33">
        <v>0</v>
      </c>
      <c r="E746" s="33">
        <v>0</v>
      </c>
      <c r="F746" s="33">
        <v>0</v>
      </c>
      <c r="G746" s="33">
        <v>0</v>
      </c>
    </row>
    <row r="747" spans="1:7" ht="12.75">
      <c r="A747" s="31" t="s">
        <v>309</v>
      </c>
      <c r="B747" s="32" t="s">
        <v>50</v>
      </c>
      <c r="C747" s="33">
        <v>0</v>
      </c>
      <c r="D747" s="33">
        <v>0</v>
      </c>
      <c r="E747" s="33">
        <v>0</v>
      </c>
      <c r="F747" s="33">
        <v>0</v>
      </c>
      <c r="G747" s="33">
        <v>0</v>
      </c>
    </row>
    <row r="748" spans="1:7" ht="12.75">
      <c r="A748" s="31" t="s">
        <v>190</v>
      </c>
      <c r="B748" s="32" t="s">
        <v>51</v>
      </c>
      <c r="C748" s="33">
        <v>0</v>
      </c>
      <c r="D748" s="33">
        <v>0</v>
      </c>
      <c r="E748" s="33">
        <v>0</v>
      </c>
      <c r="F748" s="33">
        <v>0</v>
      </c>
      <c r="G748" s="33">
        <v>0</v>
      </c>
    </row>
    <row r="749" spans="1:7" ht="12.75">
      <c r="A749" s="31" t="s">
        <v>191</v>
      </c>
      <c r="B749" s="32" t="s">
        <v>52</v>
      </c>
      <c r="C749" s="33">
        <v>0</v>
      </c>
      <c r="D749" s="33">
        <v>0</v>
      </c>
      <c r="E749" s="33">
        <v>0</v>
      </c>
      <c r="F749" s="33">
        <v>0</v>
      </c>
      <c r="G749" s="33">
        <v>0</v>
      </c>
    </row>
    <row r="750" spans="1:7" ht="12.75">
      <c r="A750" s="31" t="s">
        <v>192</v>
      </c>
      <c r="B750" s="32" t="s">
        <v>53</v>
      </c>
      <c r="C750" s="33">
        <v>0</v>
      </c>
      <c r="D750" s="33">
        <v>0</v>
      </c>
      <c r="E750" s="33">
        <v>0</v>
      </c>
      <c r="F750" s="33">
        <v>0</v>
      </c>
      <c r="G750" s="33">
        <v>0</v>
      </c>
    </row>
    <row r="751" spans="1:7" ht="12.75">
      <c r="A751" s="31" t="s">
        <v>193</v>
      </c>
      <c r="B751" s="32" t="s">
        <v>54</v>
      </c>
      <c r="C751" s="33">
        <v>0</v>
      </c>
      <c r="D751" s="33">
        <v>0</v>
      </c>
      <c r="E751" s="33">
        <v>0</v>
      </c>
      <c r="F751" s="33">
        <v>0</v>
      </c>
      <c r="G751" s="33">
        <v>0</v>
      </c>
    </row>
    <row r="752" spans="1:7" ht="12.75">
      <c r="A752" s="31" t="s">
        <v>194</v>
      </c>
      <c r="B752" s="32" t="s">
        <v>55</v>
      </c>
      <c r="C752" s="33">
        <v>0</v>
      </c>
      <c r="D752" s="33">
        <v>0</v>
      </c>
      <c r="E752" s="33">
        <v>0</v>
      </c>
      <c r="F752" s="33">
        <v>0</v>
      </c>
      <c r="G752" s="33">
        <v>0</v>
      </c>
    </row>
    <row r="753" spans="1:7" ht="12.75">
      <c r="A753" s="31" t="s">
        <v>195</v>
      </c>
      <c r="B753" s="32" t="s">
        <v>56</v>
      </c>
      <c r="C753" s="33">
        <v>0</v>
      </c>
      <c r="D753" s="33">
        <v>0</v>
      </c>
      <c r="E753" s="33">
        <v>0</v>
      </c>
      <c r="F753" s="33">
        <v>0</v>
      </c>
      <c r="G753" s="33">
        <v>0</v>
      </c>
    </row>
    <row r="754" spans="1:7" ht="12.75">
      <c r="A754" s="31" t="s">
        <v>201</v>
      </c>
      <c r="B754" s="32" t="s">
        <v>57</v>
      </c>
      <c r="C754" s="33">
        <v>0</v>
      </c>
      <c r="D754" s="33">
        <v>0</v>
      </c>
      <c r="E754" s="33">
        <v>0</v>
      </c>
      <c r="F754" s="33">
        <v>0</v>
      </c>
      <c r="G754" s="33">
        <v>0</v>
      </c>
    </row>
    <row r="755" spans="1:7" ht="12.75">
      <c r="A755" s="31" t="s">
        <v>310</v>
      </c>
      <c r="B755" s="32" t="s">
        <v>57</v>
      </c>
      <c r="C755" s="33">
        <v>0</v>
      </c>
      <c r="D755" s="33">
        <v>0</v>
      </c>
      <c r="E755" s="33">
        <v>0</v>
      </c>
      <c r="F755" s="33">
        <v>0</v>
      </c>
      <c r="G755" s="33">
        <v>0</v>
      </c>
    </row>
    <row r="756" spans="1:7" ht="12.75">
      <c r="A756" s="31" t="s">
        <v>215</v>
      </c>
      <c r="B756" s="32" t="s">
        <v>218</v>
      </c>
      <c r="C756" s="33">
        <v>0</v>
      </c>
      <c r="D756" s="33">
        <v>0</v>
      </c>
      <c r="E756" s="33">
        <v>0</v>
      </c>
      <c r="F756" s="33">
        <v>0</v>
      </c>
      <c r="G756" s="33">
        <v>0</v>
      </c>
    </row>
    <row r="757" spans="1:7" ht="12.75">
      <c r="A757" s="31" t="s">
        <v>217</v>
      </c>
      <c r="B757" s="32" t="s">
        <v>220</v>
      </c>
      <c r="C757" s="33">
        <v>0</v>
      </c>
      <c r="D757" s="33">
        <v>0</v>
      </c>
      <c r="E757" s="33">
        <v>0</v>
      </c>
      <c r="F757" s="33">
        <v>0</v>
      </c>
      <c r="G757" s="33">
        <v>0</v>
      </c>
    </row>
    <row r="758" spans="1:7" ht="12.75">
      <c r="A758" s="31" t="s">
        <v>202</v>
      </c>
      <c r="B758" s="32" t="s">
        <v>58</v>
      </c>
      <c r="C758" s="33">
        <v>0</v>
      </c>
      <c r="D758" s="33">
        <v>0</v>
      </c>
      <c r="E758" s="33">
        <v>0</v>
      </c>
      <c r="F758" s="33">
        <v>0</v>
      </c>
      <c r="G758" s="33">
        <v>0</v>
      </c>
    </row>
    <row r="759" spans="1:7" ht="12.75">
      <c r="A759" s="31" t="s">
        <v>311</v>
      </c>
      <c r="B759" s="32" t="s">
        <v>59</v>
      </c>
      <c r="C759" s="33">
        <v>0</v>
      </c>
      <c r="D759" s="33">
        <v>0</v>
      </c>
      <c r="E759" s="33">
        <v>0</v>
      </c>
      <c r="F759" s="33">
        <v>0</v>
      </c>
      <c r="G759" s="33">
        <v>0</v>
      </c>
    </row>
    <row r="760" spans="1:7" ht="25.5">
      <c r="A760" s="31" t="s">
        <v>196</v>
      </c>
      <c r="B760" s="32" t="s">
        <v>60</v>
      </c>
      <c r="C760" s="33">
        <v>0</v>
      </c>
      <c r="D760" s="33">
        <v>0</v>
      </c>
      <c r="E760" s="33">
        <v>0</v>
      </c>
      <c r="F760" s="33">
        <v>0</v>
      </c>
      <c r="G760" s="33">
        <v>0</v>
      </c>
    </row>
    <row r="761" spans="1:7" ht="25.5">
      <c r="A761" s="31" t="s">
        <v>197</v>
      </c>
      <c r="B761" s="32" t="s">
        <v>61</v>
      </c>
      <c r="C761" s="33">
        <v>0</v>
      </c>
      <c r="D761" s="33">
        <v>0</v>
      </c>
      <c r="E761" s="33">
        <v>0</v>
      </c>
      <c r="F761" s="33">
        <v>0</v>
      </c>
      <c r="G761" s="33">
        <v>0</v>
      </c>
    </row>
    <row r="762" spans="1:7" ht="12.75">
      <c r="A762" s="31" t="s">
        <v>312</v>
      </c>
      <c r="B762" s="32" t="s">
        <v>62</v>
      </c>
      <c r="C762" s="33">
        <v>0</v>
      </c>
      <c r="D762" s="33">
        <v>0</v>
      </c>
      <c r="E762" s="33">
        <v>0</v>
      </c>
      <c r="F762" s="33">
        <v>0</v>
      </c>
      <c r="G762" s="33">
        <v>0</v>
      </c>
    </row>
    <row r="763" spans="1:7" ht="12.75">
      <c r="A763" s="31" t="s">
        <v>198</v>
      </c>
      <c r="B763" s="32" t="s">
        <v>63</v>
      </c>
      <c r="C763" s="33">
        <v>0</v>
      </c>
      <c r="D763" s="33">
        <v>0</v>
      </c>
      <c r="E763" s="33">
        <v>0</v>
      </c>
      <c r="F763" s="33">
        <v>0</v>
      </c>
      <c r="G763" s="33">
        <v>0</v>
      </c>
    </row>
    <row r="764" spans="1:7" ht="12.75">
      <c r="A764" s="31" t="s">
        <v>199</v>
      </c>
      <c r="B764" s="32" t="s">
        <v>64</v>
      </c>
      <c r="C764" s="33">
        <v>0</v>
      </c>
      <c r="D764" s="33">
        <v>0</v>
      </c>
      <c r="E764" s="33">
        <v>0</v>
      </c>
      <c r="F764" s="33">
        <v>0</v>
      </c>
      <c r="G764" s="33">
        <v>0</v>
      </c>
    </row>
    <row r="765" spans="1:7" ht="12.75">
      <c r="A765" s="31" t="s">
        <v>313</v>
      </c>
      <c r="B765" s="32" t="s">
        <v>65</v>
      </c>
      <c r="C765" s="33">
        <v>0</v>
      </c>
      <c r="D765" s="33">
        <v>0</v>
      </c>
      <c r="E765" s="33">
        <v>0</v>
      </c>
      <c r="F765" s="33">
        <v>0</v>
      </c>
      <c r="G765" s="33">
        <v>0</v>
      </c>
    </row>
    <row r="766" spans="1:7" ht="12.75">
      <c r="A766" s="31" t="s">
        <v>221</v>
      </c>
      <c r="B766" s="32" t="s">
        <v>65</v>
      </c>
      <c r="C766" s="33">
        <v>0</v>
      </c>
      <c r="D766" s="33">
        <v>0</v>
      </c>
      <c r="E766" s="33">
        <v>0</v>
      </c>
      <c r="F766" s="33">
        <v>0</v>
      </c>
      <c r="G766" s="33">
        <v>0</v>
      </c>
    </row>
    <row r="767" spans="1:7" ht="12.75">
      <c r="A767" s="31" t="s">
        <v>203</v>
      </c>
      <c r="B767" s="32" t="s">
        <v>66</v>
      </c>
      <c r="C767" s="33">
        <v>0</v>
      </c>
      <c r="D767" s="33">
        <v>0</v>
      </c>
      <c r="E767" s="33">
        <v>0</v>
      </c>
      <c r="F767" s="33">
        <v>0</v>
      </c>
      <c r="G767" s="33">
        <v>0</v>
      </c>
    </row>
    <row r="768" spans="1:7" ht="12.75">
      <c r="A768" s="31" t="s">
        <v>314</v>
      </c>
      <c r="B768" s="32" t="s">
        <v>67</v>
      </c>
      <c r="C768" s="33">
        <v>0</v>
      </c>
      <c r="D768" s="33">
        <v>0</v>
      </c>
      <c r="E768" s="33">
        <v>0</v>
      </c>
      <c r="F768" s="33">
        <v>0</v>
      </c>
      <c r="G768" s="33">
        <v>0</v>
      </c>
    </row>
    <row r="769" spans="1:7" ht="12.75">
      <c r="A769" s="31" t="s">
        <v>315</v>
      </c>
      <c r="B769" s="32" t="s">
        <v>68</v>
      </c>
      <c r="C769" s="33">
        <v>0</v>
      </c>
      <c r="D769" s="33">
        <v>0</v>
      </c>
      <c r="E769" s="33">
        <v>0</v>
      </c>
      <c r="F769" s="33">
        <v>0</v>
      </c>
      <c r="G769" s="33">
        <v>0</v>
      </c>
    </row>
    <row r="770" spans="1:7" ht="12.75">
      <c r="A770" s="31" t="s">
        <v>316</v>
      </c>
      <c r="B770" s="32" t="s">
        <v>69</v>
      </c>
      <c r="C770" s="33">
        <v>0</v>
      </c>
      <c r="D770" s="33">
        <v>0</v>
      </c>
      <c r="E770" s="33">
        <v>0</v>
      </c>
      <c r="F770" s="33">
        <v>0</v>
      </c>
      <c r="G770" s="33">
        <v>0</v>
      </c>
    </row>
    <row r="771" spans="1:7" ht="12.75">
      <c r="A771" s="31" t="s">
        <v>317</v>
      </c>
      <c r="B771" s="32" t="s">
        <v>204</v>
      </c>
      <c r="C771" s="33">
        <v>108900</v>
      </c>
      <c r="D771" s="33">
        <v>108900</v>
      </c>
      <c r="E771" s="33">
        <v>9237.7</v>
      </c>
      <c r="F771" s="33">
        <v>98181.76</v>
      </c>
      <c r="G771" s="33">
        <f>+F771/D771*100</f>
        <v>90.15772268135905</v>
      </c>
    </row>
    <row r="772" spans="1:7" ht="12.75">
      <c r="A772" s="145" t="s">
        <v>324</v>
      </c>
      <c r="B772" s="145" t="s">
        <v>324</v>
      </c>
      <c r="C772" s="145" t="s">
        <v>324</v>
      </c>
      <c r="D772" s="145"/>
      <c r="E772" s="145" t="s">
        <v>324</v>
      </c>
      <c r="F772" s="145" t="s">
        <v>324</v>
      </c>
      <c r="G772" s="145" t="s">
        <v>324</v>
      </c>
    </row>
    <row r="773" spans="1:7" ht="63.75">
      <c r="A773" s="30" t="s">
        <v>0</v>
      </c>
      <c r="B773" s="30" t="s">
        <v>1</v>
      </c>
      <c r="C773" s="30" t="s">
        <v>294</v>
      </c>
      <c r="D773" s="30" t="s">
        <v>394</v>
      </c>
      <c r="E773" s="30" t="s">
        <v>395</v>
      </c>
      <c r="F773" s="30" t="s">
        <v>406</v>
      </c>
      <c r="G773" s="30" t="s">
        <v>337</v>
      </c>
    </row>
    <row r="774" spans="1:7" ht="12.75">
      <c r="A774" s="31" t="s">
        <v>295</v>
      </c>
      <c r="B774" s="32" t="s">
        <v>3</v>
      </c>
      <c r="C774" s="33">
        <v>268900</v>
      </c>
      <c r="D774" s="33">
        <v>268900</v>
      </c>
      <c r="E774" s="33">
        <v>24677</v>
      </c>
      <c r="F774" s="33">
        <v>263070.53</v>
      </c>
      <c r="G774" s="33">
        <f aca="true" t="shared" si="11" ref="G774:G780">+F774/D774*100</f>
        <v>97.83210487169953</v>
      </c>
    </row>
    <row r="775" spans="1:7" ht="12.75">
      <c r="A775" s="31" t="s">
        <v>296</v>
      </c>
      <c r="B775" s="32" t="s">
        <v>4</v>
      </c>
      <c r="C775" s="33">
        <v>250000</v>
      </c>
      <c r="D775" s="33">
        <v>249900</v>
      </c>
      <c r="E775" s="33">
        <v>20480.19</v>
      </c>
      <c r="F775" s="33">
        <v>247901.52</v>
      </c>
      <c r="G775" s="33">
        <f t="shared" si="11"/>
        <v>99.2002881152461</v>
      </c>
    </row>
    <row r="776" spans="1:7" ht="12.75">
      <c r="A776" s="31" t="s">
        <v>149</v>
      </c>
      <c r="B776" s="32" t="s">
        <v>5</v>
      </c>
      <c r="C776" s="33">
        <v>170800</v>
      </c>
      <c r="D776" s="33">
        <v>170700</v>
      </c>
      <c r="E776" s="33">
        <v>13885.79</v>
      </c>
      <c r="F776" s="33">
        <v>169400.93</v>
      </c>
      <c r="G776" s="33">
        <f t="shared" si="11"/>
        <v>99.2389748096075</v>
      </c>
    </row>
    <row r="777" spans="1:7" ht="12.75">
      <c r="A777" s="31" t="s">
        <v>150</v>
      </c>
      <c r="B777" s="32" t="s">
        <v>6</v>
      </c>
      <c r="C777" s="33">
        <v>9000</v>
      </c>
      <c r="D777" s="33">
        <v>9000</v>
      </c>
      <c r="E777" s="33">
        <v>753.77</v>
      </c>
      <c r="F777" s="33">
        <v>8833.01</v>
      </c>
      <c r="G777" s="33">
        <f t="shared" si="11"/>
        <v>98.14455555555556</v>
      </c>
    </row>
    <row r="778" spans="1:7" ht="12.75">
      <c r="A778" s="31" t="s">
        <v>151</v>
      </c>
      <c r="B778" s="32" t="s">
        <v>7</v>
      </c>
      <c r="C778" s="33">
        <v>32300</v>
      </c>
      <c r="D778" s="33">
        <v>32300</v>
      </c>
      <c r="E778" s="33">
        <v>2685.4</v>
      </c>
      <c r="F778" s="33">
        <v>32083.65</v>
      </c>
      <c r="G778" s="33">
        <f t="shared" si="11"/>
        <v>99.33018575851393</v>
      </c>
    </row>
    <row r="779" spans="1:7" ht="12.75">
      <c r="A779" s="31" t="s">
        <v>152</v>
      </c>
      <c r="B779" s="32" t="s">
        <v>8</v>
      </c>
      <c r="C779" s="33">
        <v>36700</v>
      </c>
      <c r="D779" s="33">
        <v>36700</v>
      </c>
      <c r="E779" s="33">
        <v>3057.24</v>
      </c>
      <c r="F779" s="33">
        <v>36435.69</v>
      </c>
      <c r="G779" s="33">
        <f t="shared" si="11"/>
        <v>99.27980926430519</v>
      </c>
    </row>
    <row r="780" spans="1:7" ht="12.75">
      <c r="A780" s="31" t="s">
        <v>153</v>
      </c>
      <c r="B780" s="32" t="s">
        <v>9</v>
      </c>
      <c r="C780" s="33">
        <v>1200</v>
      </c>
      <c r="D780" s="33">
        <v>1200</v>
      </c>
      <c r="E780" s="33">
        <v>97.99</v>
      </c>
      <c r="F780" s="33">
        <v>1148.24</v>
      </c>
      <c r="G780" s="33">
        <f t="shared" si="11"/>
        <v>95.68666666666667</v>
      </c>
    </row>
    <row r="781" spans="1:7" ht="12.75">
      <c r="A781" s="31" t="s">
        <v>297</v>
      </c>
      <c r="B781" s="32" t="s">
        <v>10</v>
      </c>
      <c r="C781" s="33">
        <v>0</v>
      </c>
      <c r="D781" s="33">
        <v>0</v>
      </c>
      <c r="E781" s="33">
        <v>0</v>
      </c>
      <c r="F781" s="33">
        <v>0</v>
      </c>
      <c r="G781" s="33">
        <v>0</v>
      </c>
    </row>
    <row r="782" spans="1:7" ht="12.75">
      <c r="A782" s="31" t="s">
        <v>154</v>
      </c>
      <c r="B782" s="32" t="s">
        <v>11</v>
      </c>
      <c r="C782" s="33">
        <v>0</v>
      </c>
      <c r="D782" s="33">
        <v>0</v>
      </c>
      <c r="E782" s="33">
        <v>0</v>
      </c>
      <c r="F782" s="33">
        <v>0</v>
      </c>
      <c r="G782" s="33">
        <v>0</v>
      </c>
    </row>
    <row r="783" spans="1:7" ht="12.75">
      <c r="A783" s="31" t="s">
        <v>155</v>
      </c>
      <c r="B783" s="32" t="s">
        <v>12</v>
      </c>
      <c r="C783" s="33">
        <v>0</v>
      </c>
      <c r="D783" s="33">
        <v>0</v>
      </c>
      <c r="E783" s="33">
        <v>0</v>
      </c>
      <c r="F783" s="33">
        <v>0</v>
      </c>
      <c r="G783" s="33">
        <v>0</v>
      </c>
    </row>
    <row r="784" spans="1:7" ht="12.75">
      <c r="A784" s="31" t="s">
        <v>156</v>
      </c>
      <c r="B784" s="32" t="s">
        <v>13</v>
      </c>
      <c r="C784" s="33">
        <v>0</v>
      </c>
      <c r="D784" s="33">
        <v>0</v>
      </c>
      <c r="E784" s="33">
        <v>0</v>
      </c>
      <c r="F784" s="33">
        <v>0</v>
      </c>
      <c r="G784" s="33">
        <v>0</v>
      </c>
    </row>
    <row r="785" spans="1:7" ht="12.75">
      <c r="A785" s="31" t="s">
        <v>157</v>
      </c>
      <c r="B785" s="32" t="s">
        <v>14</v>
      </c>
      <c r="C785" s="33">
        <v>0</v>
      </c>
      <c r="D785" s="33">
        <v>0</v>
      </c>
      <c r="E785" s="33">
        <v>0</v>
      </c>
      <c r="F785" s="33">
        <v>0</v>
      </c>
      <c r="G785" s="33">
        <v>0</v>
      </c>
    </row>
    <row r="786" spans="1:7" ht="12.75">
      <c r="A786" s="31" t="s">
        <v>158</v>
      </c>
      <c r="B786" s="32" t="s">
        <v>15</v>
      </c>
      <c r="C786" s="33">
        <v>0</v>
      </c>
      <c r="D786" s="33">
        <v>0</v>
      </c>
      <c r="E786" s="33">
        <v>0</v>
      </c>
      <c r="F786" s="33">
        <v>0</v>
      </c>
      <c r="G786" s="33">
        <v>0</v>
      </c>
    </row>
    <row r="787" spans="1:7" ht="12.75">
      <c r="A787" s="31" t="s">
        <v>159</v>
      </c>
      <c r="B787" s="32" t="s">
        <v>16</v>
      </c>
      <c r="C787" s="33">
        <v>0</v>
      </c>
      <c r="D787" s="33">
        <v>0</v>
      </c>
      <c r="E787" s="33">
        <v>0</v>
      </c>
      <c r="F787" s="33">
        <v>0</v>
      </c>
      <c r="G787" s="33">
        <v>0</v>
      </c>
    </row>
    <row r="788" spans="1:7" ht="12.75">
      <c r="A788" s="31" t="s">
        <v>160</v>
      </c>
      <c r="B788" s="32" t="s">
        <v>17</v>
      </c>
      <c r="C788" s="33">
        <v>0</v>
      </c>
      <c r="D788" s="33">
        <v>0</v>
      </c>
      <c r="E788" s="33">
        <v>0</v>
      </c>
      <c r="F788" s="33">
        <v>0</v>
      </c>
      <c r="G788" s="33">
        <v>0</v>
      </c>
    </row>
    <row r="789" spans="1:7" ht="12.75">
      <c r="A789" s="31" t="s">
        <v>298</v>
      </c>
      <c r="B789" s="32" t="s">
        <v>18</v>
      </c>
      <c r="C789" s="33">
        <v>8000</v>
      </c>
      <c r="D789" s="33">
        <v>8000</v>
      </c>
      <c r="E789" s="33">
        <v>267.23</v>
      </c>
      <c r="F789" s="33">
        <v>5763.93</v>
      </c>
      <c r="G789" s="33">
        <f>+F789/D789*100</f>
        <v>72.049125</v>
      </c>
    </row>
    <row r="790" spans="1:7" ht="12.75">
      <c r="A790" s="31" t="s">
        <v>161</v>
      </c>
      <c r="B790" s="32" t="s">
        <v>19</v>
      </c>
      <c r="C790" s="33">
        <v>0</v>
      </c>
      <c r="D790" s="33">
        <v>0</v>
      </c>
      <c r="E790" s="33">
        <v>0</v>
      </c>
      <c r="F790" s="33">
        <v>0</v>
      </c>
      <c r="G790" s="33">
        <v>0</v>
      </c>
    </row>
    <row r="791" spans="1:7" ht="12.75">
      <c r="A791" s="31" t="s">
        <v>287</v>
      </c>
      <c r="B791" s="32" t="s">
        <v>288</v>
      </c>
      <c r="C791" s="33">
        <v>0</v>
      </c>
      <c r="D791" s="33">
        <v>0</v>
      </c>
      <c r="E791" s="33">
        <v>0</v>
      </c>
      <c r="F791" s="33">
        <v>0</v>
      </c>
      <c r="G791" s="33">
        <v>0</v>
      </c>
    </row>
    <row r="792" spans="1:7" ht="12.75">
      <c r="A792" s="31" t="s">
        <v>162</v>
      </c>
      <c r="B792" s="32" t="s">
        <v>20</v>
      </c>
      <c r="C792" s="33">
        <v>0</v>
      </c>
      <c r="D792" s="33">
        <v>0</v>
      </c>
      <c r="E792" s="33">
        <v>0</v>
      </c>
      <c r="F792" s="33">
        <v>0</v>
      </c>
      <c r="G792" s="33">
        <v>0</v>
      </c>
    </row>
    <row r="793" spans="1:7" ht="12.75">
      <c r="A793" s="31" t="s">
        <v>163</v>
      </c>
      <c r="B793" s="32" t="s">
        <v>21</v>
      </c>
      <c r="C793" s="33">
        <v>0</v>
      </c>
      <c r="D793" s="33">
        <v>0</v>
      </c>
      <c r="E793" s="33">
        <v>0</v>
      </c>
      <c r="F793" s="33">
        <v>0</v>
      </c>
      <c r="G793" s="33">
        <v>0</v>
      </c>
    </row>
    <row r="794" spans="1:7" ht="12.75">
      <c r="A794" s="31" t="s">
        <v>164</v>
      </c>
      <c r="B794" s="32" t="s">
        <v>22</v>
      </c>
      <c r="C794" s="33">
        <v>8000</v>
      </c>
      <c r="D794" s="33">
        <v>8000</v>
      </c>
      <c r="E794" s="33">
        <v>267.23</v>
      </c>
      <c r="F794" s="33">
        <v>5763.93</v>
      </c>
      <c r="G794" s="33">
        <f>+F794/D794*100</f>
        <v>72.049125</v>
      </c>
    </row>
    <row r="795" spans="1:7" ht="12.75">
      <c r="A795" s="31" t="s">
        <v>165</v>
      </c>
      <c r="B795" s="32" t="s">
        <v>23</v>
      </c>
      <c r="C795" s="33">
        <v>0</v>
      </c>
      <c r="D795" s="33">
        <v>0</v>
      </c>
      <c r="E795" s="33">
        <v>0</v>
      </c>
      <c r="F795" s="33">
        <v>0</v>
      </c>
      <c r="G795" s="33">
        <v>0</v>
      </c>
    </row>
    <row r="796" spans="1:7" ht="12.75">
      <c r="A796" s="31" t="s">
        <v>299</v>
      </c>
      <c r="B796" s="32" t="s">
        <v>24</v>
      </c>
      <c r="C796" s="33">
        <v>1400</v>
      </c>
      <c r="D796" s="33">
        <v>1500</v>
      </c>
      <c r="E796" s="33">
        <v>369.48</v>
      </c>
      <c r="F796" s="33">
        <v>1415.07</v>
      </c>
      <c r="G796" s="33">
        <f>+F796/D796*100</f>
        <v>94.338</v>
      </c>
    </row>
    <row r="797" spans="1:7" ht="12.75">
      <c r="A797" s="31" t="s">
        <v>166</v>
      </c>
      <c r="B797" s="32" t="s">
        <v>25</v>
      </c>
      <c r="C797" s="33">
        <v>300</v>
      </c>
      <c r="D797" s="33">
        <v>300</v>
      </c>
      <c r="E797" s="33">
        <v>0</v>
      </c>
      <c r="F797" s="33">
        <v>242.7</v>
      </c>
      <c r="G797" s="33">
        <f>+F797/D797*100</f>
        <v>80.89999999999999</v>
      </c>
    </row>
    <row r="798" spans="1:7" ht="12.75">
      <c r="A798" s="31" t="s">
        <v>167</v>
      </c>
      <c r="B798" s="32" t="s">
        <v>26</v>
      </c>
      <c r="C798" s="33">
        <v>300</v>
      </c>
      <c r="D798" s="33">
        <v>300</v>
      </c>
      <c r="E798" s="33">
        <v>299.29</v>
      </c>
      <c r="F798" s="33">
        <v>299.29</v>
      </c>
      <c r="G798" s="33">
        <f>+F798/D798*100</f>
        <v>99.76333333333334</v>
      </c>
    </row>
    <row r="799" spans="1:7" ht="12.75">
      <c r="A799" s="31" t="s">
        <v>168</v>
      </c>
      <c r="B799" s="32" t="s">
        <v>27</v>
      </c>
      <c r="C799" s="33">
        <v>800</v>
      </c>
      <c r="D799" s="33">
        <v>900</v>
      </c>
      <c r="E799" s="33">
        <v>70.19</v>
      </c>
      <c r="F799" s="33">
        <v>873.08</v>
      </c>
      <c r="G799" s="33">
        <f>+F799/D799*100</f>
        <v>97.00888888888889</v>
      </c>
    </row>
    <row r="800" spans="1:7" ht="12.75">
      <c r="A800" s="31" t="s">
        <v>169</v>
      </c>
      <c r="B800" s="32" t="s">
        <v>28</v>
      </c>
      <c r="C800" s="33">
        <v>0</v>
      </c>
      <c r="D800" s="33">
        <v>0</v>
      </c>
      <c r="E800" s="33">
        <v>0</v>
      </c>
      <c r="F800" s="33">
        <v>0</v>
      </c>
      <c r="G800" s="33">
        <v>0</v>
      </c>
    </row>
    <row r="801" spans="1:7" ht="12.75">
      <c r="A801" s="31" t="s">
        <v>170</v>
      </c>
      <c r="B801" s="32" t="s">
        <v>29</v>
      </c>
      <c r="C801" s="33">
        <v>0</v>
      </c>
      <c r="D801" s="33">
        <v>0</v>
      </c>
      <c r="E801" s="33">
        <v>0</v>
      </c>
      <c r="F801" s="33">
        <v>0</v>
      </c>
      <c r="G801" s="33">
        <v>0</v>
      </c>
    </row>
    <row r="802" spans="1:7" ht="12.75">
      <c r="A802" s="31" t="s">
        <v>171</v>
      </c>
      <c r="B802" s="32" t="s">
        <v>30</v>
      </c>
      <c r="C802" s="33">
        <v>0</v>
      </c>
      <c r="D802" s="33">
        <v>0</v>
      </c>
      <c r="E802" s="33">
        <v>0</v>
      </c>
      <c r="F802" s="33">
        <v>0</v>
      </c>
      <c r="G802" s="33">
        <v>0</v>
      </c>
    </row>
    <row r="803" spans="1:7" ht="12.75">
      <c r="A803" s="31" t="s">
        <v>172</v>
      </c>
      <c r="B803" s="32" t="s">
        <v>31</v>
      </c>
      <c r="C803" s="33">
        <v>0</v>
      </c>
      <c r="D803" s="33">
        <v>0</v>
      </c>
      <c r="E803" s="33">
        <v>0</v>
      </c>
      <c r="F803" s="33">
        <v>0</v>
      </c>
      <c r="G803" s="33">
        <v>0</v>
      </c>
    </row>
    <row r="804" spans="1:7" ht="12.75">
      <c r="A804" s="31" t="s">
        <v>173</v>
      </c>
      <c r="B804" s="32" t="s">
        <v>32</v>
      </c>
      <c r="C804" s="33">
        <v>0</v>
      </c>
      <c r="D804" s="33">
        <v>0</v>
      </c>
      <c r="E804" s="33">
        <v>0</v>
      </c>
      <c r="F804" s="33">
        <v>0</v>
      </c>
      <c r="G804" s="33">
        <v>0</v>
      </c>
    </row>
    <row r="805" spans="1:7" ht="12.75">
      <c r="A805" s="31" t="s">
        <v>174</v>
      </c>
      <c r="B805" s="32" t="s">
        <v>33</v>
      </c>
      <c r="C805" s="33">
        <v>0</v>
      </c>
      <c r="D805" s="33">
        <v>0</v>
      </c>
      <c r="E805" s="33">
        <v>0</v>
      </c>
      <c r="F805" s="33">
        <v>0</v>
      </c>
      <c r="G805" s="33">
        <v>0</v>
      </c>
    </row>
    <row r="806" spans="1:7" ht="12.75">
      <c r="A806" s="31" t="s">
        <v>300</v>
      </c>
      <c r="B806" s="32" t="s">
        <v>34</v>
      </c>
      <c r="C806" s="33">
        <v>8000</v>
      </c>
      <c r="D806" s="33">
        <v>8000</v>
      </c>
      <c r="E806" s="33">
        <v>3560.1</v>
      </c>
      <c r="F806" s="33">
        <v>7990.01</v>
      </c>
      <c r="G806" s="33">
        <f>+F806/D806*100</f>
        <v>99.875125</v>
      </c>
    </row>
    <row r="807" spans="1:7" ht="12.75">
      <c r="A807" s="31" t="s">
        <v>175</v>
      </c>
      <c r="B807" s="32" t="s">
        <v>35</v>
      </c>
      <c r="C807" s="33">
        <v>0</v>
      </c>
      <c r="D807" s="33">
        <v>0</v>
      </c>
      <c r="E807" s="33">
        <v>0</v>
      </c>
      <c r="F807" s="33">
        <v>0</v>
      </c>
      <c r="G807" s="33">
        <v>0</v>
      </c>
    </row>
    <row r="808" spans="1:7" ht="12.75">
      <c r="A808" s="31" t="s">
        <v>176</v>
      </c>
      <c r="B808" s="32" t="s">
        <v>36</v>
      </c>
      <c r="C808" s="33">
        <v>1000</v>
      </c>
      <c r="D808" s="33">
        <v>1000</v>
      </c>
      <c r="E808" s="33">
        <v>0</v>
      </c>
      <c r="F808" s="33">
        <v>998.69</v>
      </c>
      <c r="G808" s="33">
        <f>+F808/D808*100</f>
        <v>99.86900000000001</v>
      </c>
    </row>
    <row r="809" spans="1:7" ht="12.75">
      <c r="A809" s="31" t="s">
        <v>177</v>
      </c>
      <c r="B809" s="32" t="s">
        <v>37</v>
      </c>
      <c r="C809" s="33">
        <v>7000</v>
      </c>
      <c r="D809" s="33">
        <v>7000</v>
      </c>
      <c r="E809" s="33">
        <v>3560.1</v>
      </c>
      <c r="F809" s="33">
        <v>6991.32</v>
      </c>
      <c r="G809" s="33">
        <f>+F809/D809*100</f>
        <v>99.876</v>
      </c>
    </row>
    <row r="810" spans="1:7" ht="12.75">
      <c r="A810" s="31" t="s">
        <v>301</v>
      </c>
      <c r="B810" s="32" t="s">
        <v>38</v>
      </c>
      <c r="C810" s="33">
        <v>0</v>
      </c>
      <c r="D810" s="33">
        <v>0</v>
      </c>
      <c r="E810" s="33">
        <v>0</v>
      </c>
      <c r="F810" s="33">
        <v>0</v>
      </c>
      <c r="G810" s="33">
        <v>0</v>
      </c>
    </row>
    <row r="811" spans="1:7" ht="12.75">
      <c r="A811" s="31" t="s">
        <v>205</v>
      </c>
      <c r="B811" s="32" t="s">
        <v>39</v>
      </c>
      <c r="C811" s="33">
        <v>0</v>
      </c>
      <c r="D811" s="33">
        <v>0</v>
      </c>
      <c r="E811" s="33">
        <v>0</v>
      </c>
      <c r="F811" s="33">
        <v>0</v>
      </c>
      <c r="G811" s="33">
        <v>0</v>
      </c>
    </row>
    <row r="812" spans="1:7" ht="12.75">
      <c r="A812" s="31" t="s">
        <v>206</v>
      </c>
      <c r="B812" s="32" t="s">
        <v>40</v>
      </c>
      <c r="C812" s="33">
        <v>0</v>
      </c>
      <c r="D812" s="33">
        <v>0</v>
      </c>
      <c r="E812" s="33">
        <v>0</v>
      </c>
      <c r="F812" s="33">
        <v>0</v>
      </c>
      <c r="G812" s="33">
        <v>0</v>
      </c>
    </row>
    <row r="813" spans="1:7" ht="12.75">
      <c r="A813" s="31" t="s">
        <v>302</v>
      </c>
      <c r="B813" s="32" t="s">
        <v>41</v>
      </c>
      <c r="C813" s="33">
        <v>0</v>
      </c>
      <c r="D813" s="33">
        <v>0</v>
      </c>
      <c r="E813" s="33">
        <v>0</v>
      </c>
      <c r="F813" s="33">
        <v>0</v>
      </c>
      <c r="G813" s="33">
        <v>0</v>
      </c>
    </row>
    <row r="814" spans="1:7" ht="12.75">
      <c r="A814" s="31" t="s">
        <v>178</v>
      </c>
      <c r="B814" s="32" t="s">
        <v>42</v>
      </c>
      <c r="C814" s="33">
        <v>0</v>
      </c>
      <c r="D814" s="33">
        <v>0</v>
      </c>
      <c r="E814" s="33">
        <v>0</v>
      </c>
      <c r="F814" s="33">
        <v>0</v>
      </c>
      <c r="G814" s="33">
        <v>0</v>
      </c>
    </row>
    <row r="815" spans="1:7" ht="12.75">
      <c r="A815" s="31" t="s">
        <v>179</v>
      </c>
      <c r="B815" s="32" t="s">
        <v>43</v>
      </c>
      <c r="C815" s="33">
        <v>0</v>
      </c>
      <c r="D815" s="33">
        <v>0</v>
      </c>
      <c r="E815" s="33">
        <v>0</v>
      </c>
      <c r="F815" s="33">
        <v>0</v>
      </c>
      <c r="G815" s="33">
        <v>0</v>
      </c>
    </row>
    <row r="816" spans="1:7" ht="12.75">
      <c r="A816" s="31" t="s">
        <v>180</v>
      </c>
      <c r="B816" s="32" t="s">
        <v>44</v>
      </c>
      <c r="C816" s="33">
        <v>0</v>
      </c>
      <c r="D816" s="33">
        <v>0</v>
      </c>
      <c r="E816" s="33">
        <v>0</v>
      </c>
      <c r="F816" s="33">
        <v>0</v>
      </c>
      <c r="G816" s="33">
        <v>0</v>
      </c>
    </row>
    <row r="817" spans="1:7" ht="12.75">
      <c r="A817" s="31" t="s">
        <v>303</v>
      </c>
      <c r="B817" s="32" t="s">
        <v>45</v>
      </c>
      <c r="C817" s="33">
        <v>0</v>
      </c>
      <c r="D817" s="33">
        <v>0</v>
      </c>
      <c r="E817" s="33">
        <v>0</v>
      </c>
      <c r="F817" s="33">
        <v>0</v>
      </c>
      <c r="G817" s="33">
        <v>0</v>
      </c>
    </row>
    <row r="818" spans="1:7" ht="12.75">
      <c r="A818" s="31" t="s">
        <v>325</v>
      </c>
      <c r="B818" s="32" t="s">
        <v>326</v>
      </c>
      <c r="C818" s="33">
        <v>0</v>
      </c>
      <c r="D818" s="33">
        <v>0</v>
      </c>
      <c r="E818" s="33">
        <v>0</v>
      </c>
      <c r="F818" s="33">
        <v>0</v>
      </c>
      <c r="G818" s="33">
        <v>0</v>
      </c>
    </row>
    <row r="819" spans="1:7" ht="12.75">
      <c r="A819" s="31" t="s">
        <v>304</v>
      </c>
      <c r="B819" s="32" t="s">
        <v>46</v>
      </c>
      <c r="C819" s="33">
        <v>1500</v>
      </c>
      <c r="D819" s="33">
        <v>1500</v>
      </c>
      <c r="E819" s="33">
        <v>0</v>
      </c>
      <c r="F819" s="33">
        <v>0</v>
      </c>
      <c r="G819" s="33">
        <v>0</v>
      </c>
    </row>
    <row r="820" spans="1:7" ht="12.75">
      <c r="A820" s="31" t="s">
        <v>262</v>
      </c>
      <c r="B820" s="32" t="s">
        <v>260</v>
      </c>
      <c r="C820" s="33">
        <v>0</v>
      </c>
      <c r="D820" s="33">
        <v>0</v>
      </c>
      <c r="E820" s="33">
        <v>0</v>
      </c>
      <c r="F820" s="33">
        <v>0</v>
      </c>
      <c r="G820" s="33">
        <v>0</v>
      </c>
    </row>
    <row r="821" spans="1:7" ht="12.75">
      <c r="A821" s="31" t="s">
        <v>263</v>
      </c>
      <c r="B821" s="32" t="s">
        <v>261</v>
      </c>
      <c r="C821" s="33">
        <v>0</v>
      </c>
      <c r="D821" s="33">
        <v>0</v>
      </c>
      <c r="E821" s="33">
        <v>0</v>
      </c>
      <c r="F821" s="33">
        <v>0</v>
      </c>
      <c r="G821" s="33">
        <v>0</v>
      </c>
    </row>
    <row r="822" spans="1:7" ht="12.75">
      <c r="A822" s="31" t="s">
        <v>207</v>
      </c>
      <c r="B822" s="32" t="s">
        <v>211</v>
      </c>
      <c r="C822" s="33">
        <v>0</v>
      </c>
      <c r="D822" s="33">
        <v>0</v>
      </c>
      <c r="E822" s="33">
        <v>0</v>
      </c>
      <c r="F822" s="33">
        <v>0</v>
      </c>
      <c r="G822" s="33">
        <v>0</v>
      </c>
    </row>
    <row r="823" spans="1:7" ht="12.75">
      <c r="A823" s="31" t="s">
        <v>208</v>
      </c>
      <c r="B823" s="32" t="s">
        <v>212</v>
      </c>
      <c r="C823" s="33">
        <v>0</v>
      </c>
      <c r="D823" s="33">
        <v>0</v>
      </c>
      <c r="E823" s="33">
        <v>0</v>
      </c>
      <c r="F823" s="33">
        <v>0</v>
      </c>
      <c r="G823" s="33">
        <v>0</v>
      </c>
    </row>
    <row r="824" spans="1:7" ht="12.75">
      <c r="A824" s="31" t="s">
        <v>209</v>
      </c>
      <c r="B824" s="32" t="s">
        <v>213</v>
      </c>
      <c r="C824" s="33">
        <v>0</v>
      </c>
      <c r="D824" s="33">
        <v>0</v>
      </c>
      <c r="E824" s="33">
        <v>0</v>
      </c>
      <c r="F824" s="33">
        <v>0</v>
      </c>
      <c r="G824" s="33">
        <v>0</v>
      </c>
    </row>
    <row r="825" spans="1:7" ht="12.75">
      <c r="A825" s="31" t="s">
        <v>289</v>
      </c>
      <c r="B825" s="32" t="s">
        <v>89</v>
      </c>
      <c r="C825" s="33">
        <v>0</v>
      </c>
      <c r="D825" s="33">
        <v>0</v>
      </c>
      <c r="E825" s="33">
        <v>0</v>
      </c>
      <c r="F825" s="33">
        <v>0</v>
      </c>
      <c r="G825" s="33">
        <v>0</v>
      </c>
    </row>
    <row r="826" spans="1:7" ht="12.75">
      <c r="A826" s="31" t="s">
        <v>210</v>
      </c>
      <c r="B826" s="32" t="s">
        <v>214</v>
      </c>
      <c r="C826" s="33">
        <v>1500</v>
      </c>
      <c r="D826" s="33">
        <v>1500</v>
      </c>
      <c r="E826" s="33">
        <v>0</v>
      </c>
      <c r="F826" s="33">
        <v>0</v>
      </c>
      <c r="G826" s="33">
        <v>0</v>
      </c>
    </row>
    <row r="827" spans="1:7" ht="12.75">
      <c r="A827" s="31" t="s">
        <v>305</v>
      </c>
      <c r="B827" s="32" t="s">
        <v>47</v>
      </c>
      <c r="C827" s="33">
        <v>0</v>
      </c>
      <c r="D827" s="33">
        <v>0</v>
      </c>
      <c r="E827" s="33">
        <v>0</v>
      </c>
      <c r="F827" s="33">
        <v>0</v>
      </c>
      <c r="G827" s="33">
        <v>0</v>
      </c>
    </row>
    <row r="828" spans="1:7" ht="25.5">
      <c r="A828" s="31" t="s">
        <v>306</v>
      </c>
      <c r="B828" s="32" t="s">
        <v>48</v>
      </c>
      <c r="C828" s="33">
        <v>0</v>
      </c>
      <c r="D828" s="33">
        <v>0</v>
      </c>
      <c r="E828" s="33">
        <v>0</v>
      </c>
      <c r="F828" s="33">
        <v>0</v>
      </c>
      <c r="G828" s="33">
        <v>0</v>
      </c>
    </row>
    <row r="829" spans="1:7" ht="25.5">
      <c r="A829" s="31" t="s">
        <v>307</v>
      </c>
      <c r="B829" s="32" t="s">
        <v>48</v>
      </c>
      <c r="C829" s="33">
        <v>0</v>
      </c>
      <c r="D829" s="33">
        <v>0</v>
      </c>
      <c r="E829" s="33">
        <v>0</v>
      </c>
      <c r="F829" s="33">
        <v>0</v>
      </c>
      <c r="G829" s="33">
        <v>0</v>
      </c>
    </row>
    <row r="830" spans="1:7" ht="12.75">
      <c r="A830" s="31" t="s">
        <v>222</v>
      </c>
      <c r="B830" s="32" t="s">
        <v>223</v>
      </c>
      <c r="C830" s="33">
        <v>0</v>
      </c>
      <c r="D830" s="33">
        <v>0</v>
      </c>
      <c r="E830" s="33">
        <v>0</v>
      </c>
      <c r="F830" s="33">
        <v>0</v>
      </c>
      <c r="G830" s="33">
        <v>0</v>
      </c>
    </row>
    <row r="831" spans="1:7" ht="12.75">
      <c r="A831" s="31" t="s">
        <v>181</v>
      </c>
      <c r="B831" s="32" t="s">
        <v>70</v>
      </c>
      <c r="C831" s="33">
        <v>0</v>
      </c>
      <c r="D831" s="33">
        <v>0</v>
      </c>
      <c r="E831" s="33">
        <v>0</v>
      </c>
      <c r="F831" s="33">
        <v>0</v>
      </c>
      <c r="G831" s="33">
        <v>0</v>
      </c>
    </row>
    <row r="832" spans="1:7" ht="12.75">
      <c r="A832" s="31" t="s">
        <v>182</v>
      </c>
      <c r="B832" s="32" t="s">
        <v>71</v>
      </c>
      <c r="C832" s="33">
        <v>0</v>
      </c>
      <c r="D832" s="33">
        <v>0</v>
      </c>
      <c r="E832" s="33">
        <v>0</v>
      </c>
      <c r="F832" s="33">
        <v>0</v>
      </c>
      <c r="G832" s="33">
        <v>0</v>
      </c>
    </row>
    <row r="833" spans="1:7" ht="25.5">
      <c r="A833" s="31" t="s">
        <v>183</v>
      </c>
      <c r="B833" s="32" t="s">
        <v>72</v>
      </c>
      <c r="C833" s="33">
        <v>0</v>
      </c>
      <c r="D833" s="33">
        <v>0</v>
      </c>
      <c r="E833" s="33">
        <v>0</v>
      </c>
      <c r="F833" s="33">
        <v>0</v>
      </c>
      <c r="G833" s="33">
        <v>0</v>
      </c>
    </row>
    <row r="834" spans="1:7" ht="12.75">
      <c r="A834" s="31" t="s">
        <v>184</v>
      </c>
      <c r="B834" s="32" t="s">
        <v>73</v>
      </c>
      <c r="C834" s="33">
        <v>0</v>
      </c>
      <c r="D834" s="33">
        <v>0</v>
      </c>
      <c r="E834" s="33">
        <v>0</v>
      </c>
      <c r="F834" s="33">
        <v>0</v>
      </c>
      <c r="G834" s="33">
        <v>0</v>
      </c>
    </row>
    <row r="835" spans="1:7" ht="12.75">
      <c r="A835" s="31" t="s">
        <v>270</v>
      </c>
      <c r="B835" s="32" t="s">
        <v>271</v>
      </c>
      <c r="C835" s="33">
        <v>0</v>
      </c>
      <c r="D835" s="33">
        <v>0</v>
      </c>
      <c r="E835" s="33">
        <v>0</v>
      </c>
      <c r="F835" s="33">
        <v>0</v>
      </c>
      <c r="G835" s="33">
        <v>0</v>
      </c>
    </row>
    <row r="836" spans="1:7" ht="12.75">
      <c r="A836" s="31" t="s">
        <v>185</v>
      </c>
      <c r="B836" s="32" t="s">
        <v>74</v>
      </c>
      <c r="C836" s="33">
        <v>0</v>
      </c>
      <c r="D836" s="33">
        <v>0</v>
      </c>
      <c r="E836" s="33">
        <v>0</v>
      </c>
      <c r="F836" s="33">
        <v>0</v>
      </c>
      <c r="G836" s="33">
        <v>0</v>
      </c>
    </row>
    <row r="837" spans="1:7" ht="12.75">
      <c r="A837" s="31" t="s">
        <v>186</v>
      </c>
      <c r="B837" s="32" t="s">
        <v>75</v>
      </c>
      <c r="C837" s="33">
        <v>0</v>
      </c>
      <c r="D837" s="33">
        <v>0</v>
      </c>
      <c r="E837" s="33">
        <v>0</v>
      </c>
      <c r="F837" s="33">
        <v>0</v>
      </c>
      <c r="G837" s="33">
        <v>0</v>
      </c>
    </row>
    <row r="838" spans="1:7" ht="12.75">
      <c r="A838" s="31" t="s">
        <v>308</v>
      </c>
      <c r="B838" s="32" t="s">
        <v>49</v>
      </c>
      <c r="C838" s="33">
        <v>0</v>
      </c>
      <c r="D838" s="33">
        <v>0</v>
      </c>
      <c r="E838" s="33">
        <v>0</v>
      </c>
      <c r="F838" s="33">
        <v>0</v>
      </c>
      <c r="G838" s="33">
        <v>0</v>
      </c>
    </row>
    <row r="839" spans="1:7" ht="12.75">
      <c r="A839" s="31" t="s">
        <v>187</v>
      </c>
      <c r="B839" s="32" t="s">
        <v>76</v>
      </c>
      <c r="C839" s="33">
        <v>0</v>
      </c>
      <c r="D839" s="33">
        <v>0</v>
      </c>
      <c r="E839" s="33">
        <v>0</v>
      </c>
      <c r="F839" s="33">
        <v>0</v>
      </c>
      <c r="G839" s="33">
        <v>0</v>
      </c>
    </row>
    <row r="840" spans="1:7" ht="12.75">
      <c r="A840" s="31" t="s">
        <v>188</v>
      </c>
      <c r="B840" s="32" t="s">
        <v>77</v>
      </c>
      <c r="C840" s="33">
        <v>0</v>
      </c>
      <c r="D840" s="33">
        <v>0</v>
      </c>
      <c r="E840" s="33">
        <v>0</v>
      </c>
      <c r="F840" s="33">
        <v>0</v>
      </c>
      <c r="G840" s="33">
        <v>0</v>
      </c>
    </row>
    <row r="841" spans="1:7" ht="12.75">
      <c r="A841" s="31" t="s">
        <v>189</v>
      </c>
      <c r="B841" s="32" t="s">
        <v>78</v>
      </c>
      <c r="C841" s="33">
        <v>0</v>
      </c>
      <c r="D841" s="33">
        <v>0</v>
      </c>
      <c r="E841" s="33">
        <v>0</v>
      </c>
      <c r="F841" s="33">
        <v>0</v>
      </c>
      <c r="G841" s="33">
        <v>0</v>
      </c>
    </row>
    <row r="842" spans="1:7" ht="12.75">
      <c r="A842" s="31" t="s">
        <v>200</v>
      </c>
      <c r="B842" s="32" t="s">
        <v>50</v>
      </c>
      <c r="C842" s="33">
        <v>0</v>
      </c>
      <c r="D842" s="33">
        <v>0</v>
      </c>
      <c r="E842" s="33">
        <v>0</v>
      </c>
      <c r="F842" s="33">
        <v>0</v>
      </c>
      <c r="G842" s="33">
        <v>0</v>
      </c>
    </row>
    <row r="843" spans="1:7" ht="12.75">
      <c r="A843" s="31" t="s">
        <v>309</v>
      </c>
      <c r="B843" s="32" t="s">
        <v>50</v>
      </c>
      <c r="C843" s="33">
        <v>0</v>
      </c>
      <c r="D843" s="33">
        <v>0</v>
      </c>
      <c r="E843" s="33">
        <v>0</v>
      </c>
      <c r="F843" s="33">
        <v>0</v>
      </c>
      <c r="G843" s="33">
        <v>0</v>
      </c>
    </row>
    <row r="844" spans="1:7" ht="12.75">
      <c r="A844" s="31" t="s">
        <v>190</v>
      </c>
      <c r="B844" s="32" t="s">
        <v>51</v>
      </c>
      <c r="C844" s="33">
        <v>0</v>
      </c>
      <c r="D844" s="33">
        <v>0</v>
      </c>
      <c r="E844" s="33">
        <v>0</v>
      </c>
      <c r="F844" s="33">
        <v>0</v>
      </c>
      <c r="G844" s="33">
        <v>0</v>
      </c>
    </row>
    <row r="845" spans="1:7" ht="12.75">
      <c r="A845" s="31" t="s">
        <v>191</v>
      </c>
      <c r="B845" s="32" t="s">
        <v>52</v>
      </c>
      <c r="C845" s="33">
        <v>0</v>
      </c>
      <c r="D845" s="33">
        <v>0</v>
      </c>
      <c r="E845" s="33">
        <v>0</v>
      </c>
      <c r="F845" s="33">
        <v>0</v>
      </c>
      <c r="G845" s="33">
        <v>0</v>
      </c>
    </row>
    <row r="846" spans="1:7" ht="12.75">
      <c r="A846" s="31" t="s">
        <v>192</v>
      </c>
      <c r="B846" s="32" t="s">
        <v>53</v>
      </c>
      <c r="C846" s="33">
        <v>0</v>
      </c>
      <c r="D846" s="33">
        <v>0</v>
      </c>
      <c r="E846" s="33">
        <v>0</v>
      </c>
      <c r="F846" s="33">
        <v>0</v>
      </c>
      <c r="G846" s="33">
        <v>0</v>
      </c>
    </row>
    <row r="847" spans="1:7" ht="12.75">
      <c r="A847" s="31" t="s">
        <v>193</v>
      </c>
      <c r="B847" s="32" t="s">
        <v>54</v>
      </c>
      <c r="C847" s="33">
        <v>0</v>
      </c>
      <c r="D847" s="33">
        <v>0</v>
      </c>
      <c r="E847" s="33">
        <v>0</v>
      </c>
      <c r="F847" s="33">
        <v>0</v>
      </c>
      <c r="G847" s="33">
        <v>0</v>
      </c>
    </row>
    <row r="848" spans="1:7" ht="12.75">
      <c r="A848" s="31" t="s">
        <v>194</v>
      </c>
      <c r="B848" s="32" t="s">
        <v>55</v>
      </c>
      <c r="C848" s="33">
        <v>0</v>
      </c>
      <c r="D848" s="33">
        <v>0</v>
      </c>
      <c r="E848" s="33">
        <v>0</v>
      </c>
      <c r="F848" s="33">
        <v>0</v>
      </c>
      <c r="G848" s="33">
        <v>0</v>
      </c>
    </row>
    <row r="849" spans="1:7" ht="12.75">
      <c r="A849" s="31" t="s">
        <v>195</v>
      </c>
      <c r="B849" s="32" t="s">
        <v>56</v>
      </c>
      <c r="C849" s="33">
        <v>0</v>
      </c>
      <c r="D849" s="33">
        <v>0</v>
      </c>
      <c r="E849" s="33">
        <v>0</v>
      </c>
      <c r="F849" s="33">
        <v>0</v>
      </c>
      <c r="G849" s="33">
        <v>0</v>
      </c>
    </row>
    <row r="850" spans="1:7" ht="12.75">
      <c r="A850" s="31" t="s">
        <v>201</v>
      </c>
      <c r="B850" s="32" t="s">
        <v>57</v>
      </c>
      <c r="C850" s="33">
        <v>0</v>
      </c>
      <c r="D850" s="33">
        <v>0</v>
      </c>
      <c r="E850" s="33">
        <v>0</v>
      </c>
      <c r="F850" s="33">
        <v>0</v>
      </c>
      <c r="G850" s="33">
        <v>0</v>
      </c>
    </row>
    <row r="851" spans="1:7" ht="12.75">
      <c r="A851" s="31" t="s">
        <v>310</v>
      </c>
      <c r="B851" s="32" t="s">
        <v>57</v>
      </c>
      <c r="C851" s="33">
        <v>0</v>
      </c>
      <c r="D851" s="33">
        <v>0</v>
      </c>
      <c r="E851" s="33">
        <v>0</v>
      </c>
      <c r="F851" s="33">
        <v>0</v>
      </c>
      <c r="G851" s="33">
        <v>0</v>
      </c>
    </row>
    <row r="852" spans="1:7" ht="12.75">
      <c r="A852" s="31" t="s">
        <v>215</v>
      </c>
      <c r="B852" s="32" t="s">
        <v>218</v>
      </c>
      <c r="C852" s="33">
        <v>0</v>
      </c>
      <c r="D852" s="33">
        <v>0</v>
      </c>
      <c r="E852" s="33">
        <v>0</v>
      </c>
      <c r="F852" s="33">
        <v>0</v>
      </c>
      <c r="G852" s="33">
        <v>0</v>
      </c>
    </row>
    <row r="853" spans="1:7" ht="12.75">
      <c r="A853" s="31" t="s">
        <v>217</v>
      </c>
      <c r="B853" s="32" t="s">
        <v>220</v>
      </c>
      <c r="C853" s="33">
        <v>0</v>
      </c>
      <c r="D853" s="33">
        <v>0</v>
      </c>
      <c r="E853" s="33">
        <v>0</v>
      </c>
      <c r="F853" s="33">
        <v>0</v>
      </c>
      <c r="G853" s="33">
        <v>0</v>
      </c>
    </row>
    <row r="854" spans="1:7" ht="12.75">
      <c r="A854" s="31" t="s">
        <v>202</v>
      </c>
      <c r="B854" s="32" t="s">
        <v>58</v>
      </c>
      <c r="C854" s="33">
        <v>0</v>
      </c>
      <c r="D854" s="33">
        <v>0</v>
      </c>
      <c r="E854" s="33">
        <v>0</v>
      </c>
      <c r="F854" s="33">
        <v>0</v>
      </c>
      <c r="G854" s="33">
        <v>0</v>
      </c>
    </row>
    <row r="855" spans="1:7" ht="12.75">
      <c r="A855" s="31" t="s">
        <v>311</v>
      </c>
      <c r="B855" s="32" t="s">
        <v>59</v>
      </c>
      <c r="C855" s="33">
        <v>0</v>
      </c>
      <c r="D855" s="33">
        <v>0</v>
      </c>
      <c r="E855" s="33">
        <v>0</v>
      </c>
      <c r="F855" s="33">
        <v>0</v>
      </c>
      <c r="G855" s="33">
        <v>0</v>
      </c>
    </row>
    <row r="856" spans="1:7" ht="25.5">
      <c r="A856" s="31" t="s">
        <v>196</v>
      </c>
      <c r="B856" s="32" t="s">
        <v>60</v>
      </c>
      <c r="C856" s="33">
        <v>0</v>
      </c>
      <c r="D856" s="33">
        <v>0</v>
      </c>
      <c r="E856" s="33">
        <v>0</v>
      </c>
      <c r="F856" s="33">
        <v>0</v>
      </c>
      <c r="G856" s="33">
        <v>0</v>
      </c>
    </row>
    <row r="857" spans="1:7" ht="25.5">
      <c r="A857" s="31" t="s">
        <v>197</v>
      </c>
      <c r="B857" s="32" t="s">
        <v>61</v>
      </c>
      <c r="C857" s="33">
        <v>0</v>
      </c>
      <c r="D857" s="33">
        <v>0</v>
      </c>
      <c r="E857" s="33">
        <v>0</v>
      </c>
      <c r="F857" s="33">
        <v>0</v>
      </c>
      <c r="G857" s="33">
        <v>0</v>
      </c>
    </row>
    <row r="858" spans="1:7" ht="12.75">
      <c r="A858" s="31" t="s">
        <v>312</v>
      </c>
      <c r="B858" s="32" t="s">
        <v>62</v>
      </c>
      <c r="C858" s="33">
        <v>0</v>
      </c>
      <c r="D858" s="33">
        <v>0</v>
      </c>
      <c r="E858" s="33">
        <v>0</v>
      </c>
      <c r="F858" s="33">
        <v>0</v>
      </c>
      <c r="G858" s="33">
        <v>0</v>
      </c>
    </row>
    <row r="859" spans="1:7" ht="12.75">
      <c r="A859" s="31" t="s">
        <v>198</v>
      </c>
      <c r="B859" s="32" t="s">
        <v>63</v>
      </c>
      <c r="C859" s="33">
        <v>0</v>
      </c>
      <c r="D859" s="33">
        <v>0</v>
      </c>
      <c r="E859" s="33">
        <v>0</v>
      </c>
      <c r="F859" s="33">
        <v>0</v>
      </c>
      <c r="G859" s="33">
        <v>0</v>
      </c>
    </row>
    <row r="860" spans="1:7" ht="12.75">
      <c r="A860" s="31" t="s">
        <v>199</v>
      </c>
      <c r="B860" s="32" t="s">
        <v>64</v>
      </c>
      <c r="C860" s="33">
        <v>0</v>
      </c>
      <c r="D860" s="33">
        <v>0</v>
      </c>
      <c r="E860" s="33">
        <v>0</v>
      </c>
      <c r="F860" s="33">
        <v>0</v>
      </c>
      <c r="G860" s="33">
        <v>0</v>
      </c>
    </row>
    <row r="861" spans="1:7" ht="12.75">
      <c r="A861" s="31" t="s">
        <v>313</v>
      </c>
      <c r="B861" s="32" t="s">
        <v>65</v>
      </c>
      <c r="C861" s="33">
        <v>0</v>
      </c>
      <c r="D861" s="33">
        <v>0</v>
      </c>
      <c r="E861" s="33">
        <v>0</v>
      </c>
      <c r="F861" s="33">
        <v>0</v>
      </c>
      <c r="G861" s="33">
        <v>0</v>
      </c>
    </row>
    <row r="862" spans="1:7" ht="12.75">
      <c r="A862" s="31" t="s">
        <v>221</v>
      </c>
      <c r="B862" s="32" t="s">
        <v>65</v>
      </c>
      <c r="C862" s="33">
        <v>0</v>
      </c>
      <c r="D862" s="33">
        <v>0</v>
      </c>
      <c r="E862" s="33">
        <v>0</v>
      </c>
      <c r="F862" s="33">
        <v>0</v>
      </c>
      <c r="G862" s="33">
        <v>0</v>
      </c>
    </row>
    <row r="863" spans="1:7" ht="12.75">
      <c r="A863" s="31" t="s">
        <v>203</v>
      </c>
      <c r="B863" s="32" t="s">
        <v>66</v>
      </c>
      <c r="C863" s="33">
        <v>0</v>
      </c>
      <c r="D863" s="33">
        <v>0</v>
      </c>
      <c r="E863" s="33">
        <v>0</v>
      </c>
      <c r="F863" s="33">
        <v>0</v>
      </c>
      <c r="G863" s="33">
        <v>0</v>
      </c>
    </row>
    <row r="864" spans="1:7" ht="12.75">
      <c r="A864" s="31" t="s">
        <v>314</v>
      </c>
      <c r="B864" s="32" t="s">
        <v>67</v>
      </c>
      <c r="C864" s="33">
        <v>0</v>
      </c>
      <c r="D864" s="33">
        <v>0</v>
      </c>
      <c r="E864" s="33">
        <v>0</v>
      </c>
      <c r="F864" s="33">
        <v>0</v>
      </c>
      <c r="G864" s="33">
        <v>0</v>
      </c>
    </row>
    <row r="865" spans="1:7" ht="12.75">
      <c r="A865" s="31" t="s">
        <v>315</v>
      </c>
      <c r="B865" s="32" t="s">
        <v>68</v>
      </c>
      <c r="C865" s="33">
        <v>0</v>
      </c>
      <c r="D865" s="33">
        <v>0</v>
      </c>
      <c r="E865" s="33">
        <v>0</v>
      </c>
      <c r="F865" s="33">
        <v>0</v>
      </c>
      <c r="G865" s="33">
        <v>0</v>
      </c>
    </row>
    <row r="866" spans="1:7" ht="12.75">
      <c r="A866" s="31" t="s">
        <v>316</v>
      </c>
      <c r="B866" s="32" t="s">
        <v>69</v>
      </c>
      <c r="C866" s="33">
        <v>0</v>
      </c>
      <c r="D866" s="33">
        <v>0</v>
      </c>
      <c r="E866" s="33">
        <v>0</v>
      </c>
      <c r="F866" s="33">
        <v>0</v>
      </c>
      <c r="G866" s="33">
        <v>0</v>
      </c>
    </row>
    <row r="867" spans="1:7" ht="12.75">
      <c r="A867" s="31" t="s">
        <v>317</v>
      </c>
      <c r="B867" s="32" t="s">
        <v>204</v>
      </c>
      <c r="C867" s="33">
        <v>268900</v>
      </c>
      <c r="D867" s="33">
        <v>268900</v>
      </c>
      <c r="E867" s="33">
        <v>24677</v>
      </c>
      <c r="F867" s="33">
        <v>263070.53</v>
      </c>
      <c r="G867" s="33">
        <f>+F867/D867*100</f>
        <v>97.83210487169953</v>
      </c>
    </row>
    <row r="869" spans="3:7" ht="12.75">
      <c r="C869" s="34"/>
      <c r="D869" s="34"/>
      <c r="E869" s="34"/>
      <c r="F869" s="34"/>
      <c r="G869" s="34"/>
    </row>
  </sheetData>
  <sheetProtection/>
  <mergeCells count="10">
    <mergeCell ref="E2:F2"/>
    <mergeCell ref="A772:G772"/>
    <mergeCell ref="A676:G676"/>
    <mergeCell ref="A580:G580"/>
    <mergeCell ref="A4:G4"/>
    <mergeCell ref="A484:G484"/>
    <mergeCell ref="A388:G388"/>
    <mergeCell ref="A292:G292"/>
    <mergeCell ref="A196:G196"/>
    <mergeCell ref="A100:G100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22" customWidth="1"/>
    <col min="2" max="2" width="8.421875" style="22" customWidth="1"/>
    <col min="3" max="4" width="11.57421875" style="22" customWidth="1"/>
    <col min="5" max="5" width="9.00390625" style="22" customWidth="1"/>
    <col min="6" max="6" width="11.57421875" style="22" customWidth="1"/>
    <col min="7" max="7" width="9.140625" style="22" customWidth="1"/>
    <col min="8" max="8" width="16.7109375" style="22" customWidth="1"/>
    <col min="9" max="9" width="17.57421875" style="22" customWidth="1"/>
    <col min="10" max="16384" width="9.140625" style="22" customWidth="1"/>
  </cols>
  <sheetData>
    <row r="1" spans="2:9" s="3" customFormat="1" ht="12.75" customHeight="1">
      <c r="B1" s="159" t="s">
        <v>400</v>
      </c>
      <c r="C1" s="159"/>
      <c r="D1" s="159"/>
      <c r="E1" s="159"/>
      <c r="F1" s="159"/>
      <c r="G1" s="159"/>
      <c r="H1" s="159"/>
      <c r="I1" s="159"/>
    </row>
    <row r="2" s="3" customFormat="1" ht="12.75"/>
    <row r="3" ht="12.75">
      <c r="I3" s="70" t="s">
        <v>225</v>
      </c>
    </row>
    <row r="5" spans="2:9" ht="89.25">
      <c r="B5" s="71" t="s">
        <v>0</v>
      </c>
      <c r="C5" s="146" t="s">
        <v>226</v>
      </c>
      <c r="D5" s="147"/>
      <c r="E5" s="147"/>
      <c r="F5" s="147"/>
      <c r="G5" s="148"/>
      <c r="H5" s="72" t="s">
        <v>401</v>
      </c>
      <c r="I5" s="72" t="s">
        <v>402</v>
      </c>
    </row>
    <row r="6" spans="2:9" ht="12.75">
      <c r="B6" s="70" t="s">
        <v>2</v>
      </c>
      <c r="C6" s="149" t="s">
        <v>227</v>
      </c>
      <c r="D6" s="150"/>
      <c r="E6" s="150"/>
      <c r="F6" s="150"/>
      <c r="G6" s="151"/>
      <c r="H6" s="73">
        <f>H7+H8+H9</f>
        <v>174474.07</v>
      </c>
      <c r="I6" s="73">
        <f>I7+I8+I9</f>
        <v>118585.11</v>
      </c>
    </row>
    <row r="7" spans="2:9" ht="12.75">
      <c r="B7" s="74"/>
      <c r="C7" s="152" t="s">
        <v>228</v>
      </c>
      <c r="D7" s="153"/>
      <c r="E7" s="153"/>
      <c r="F7" s="153"/>
      <c r="G7" s="154"/>
      <c r="H7" s="75">
        <v>0</v>
      </c>
      <c r="I7" s="75">
        <v>9248.02</v>
      </c>
    </row>
    <row r="8" spans="2:9" ht="12.75">
      <c r="B8" s="74"/>
      <c r="C8" s="152" t="s">
        <v>229</v>
      </c>
      <c r="D8" s="153"/>
      <c r="E8" s="153"/>
      <c r="F8" s="153"/>
      <c r="G8" s="154"/>
      <c r="H8" s="76"/>
      <c r="I8" s="75">
        <v>1926.78</v>
      </c>
    </row>
    <row r="9" spans="2:9" ht="12.75">
      <c r="B9" s="74"/>
      <c r="C9" s="152" t="s">
        <v>230</v>
      </c>
      <c r="D9" s="153"/>
      <c r="E9" s="153"/>
      <c r="F9" s="153"/>
      <c r="G9" s="154"/>
      <c r="H9" s="134">
        <v>174474.07</v>
      </c>
      <c r="I9" s="75">
        <v>107410.31</v>
      </c>
    </row>
    <row r="10" spans="2:9" ht="12.75">
      <c r="B10" s="70" t="s">
        <v>200</v>
      </c>
      <c r="C10" s="149" t="s">
        <v>231</v>
      </c>
      <c r="D10" s="150"/>
      <c r="E10" s="150"/>
      <c r="F10" s="150"/>
      <c r="G10" s="151"/>
      <c r="H10" s="76"/>
      <c r="I10" s="76"/>
    </row>
    <row r="11" spans="2:9" ht="12.75">
      <c r="B11" s="70" t="s">
        <v>201</v>
      </c>
      <c r="C11" s="149" t="s">
        <v>232</v>
      </c>
      <c r="D11" s="150"/>
      <c r="E11" s="150"/>
      <c r="F11" s="150"/>
      <c r="G11" s="151"/>
      <c r="H11" s="77"/>
      <c r="I11" s="76"/>
    </row>
    <row r="12" spans="2:9" ht="12.75">
      <c r="B12" s="70" t="s">
        <v>202</v>
      </c>
      <c r="C12" s="149" t="s">
        <v>233</v>
      </c>
      <c r="D12" s="150"/>
      <c r="E12" s="150"/>
      <c r="F12" s="150"/>
      <c r="G12" s="151"/>
      <c r="H12" s="77"/>
      <c r="I12" s="76"/>
    </row>
    <row r="13" spans="2:9" ht="12.75">
      <c r="B13" s="70" t="s">
        <v>203</v>
      </c>
      <c r="C13" s="149" t="s">
        <v>234</v>
      </c>
      <c r="D13" s="150"/>
      <c r="E13" s="150"/>
      <c r="F13" s="150"/>
      <c r="G13" s="151"/>
      <c r="H13" s="73"/>
      <c r="I13" s="76"/>
    </row>
    <row r="14" spans="2:9" ht="12.75">
      <c r="B14" s="70" t="s">
        <v>235</v>
      </c>
      <c r="C14" s="149" t="s">
        <v>236</v>
      </c>
      <c r="D14" s="150"/>
      <c r="E14" s="150"/>
      <c r="F14" s="150"/>
      <c r="G14" s="151"/>
      <c r="H14" s="75"/>
      <c r="I14" s="76"/>
    </row>
    <row r="15" spans="2:9" ht="12.75">
      <c r="B15" s="70" t="s">
        <v>237</v>
      </c>
      <c r="C15" s="149" t="s">
        <v>238</v>
      </c>
      <c r="D15" s="150"/>
      <c r="E15" s="150"/>
      <c r="F15" s="150"/>
      <c r="G15" s="151"/>
      <c r="H15" s="75"/>
      <c r="I15" s="76"/>
    </row>
    <row r="16" spans="2:9" ht="12.75">
      <c r="B16" s="70" t="s">
        <v>239</v>
      </c>
      <c r="C16" s="149" t="s">
        <v>264</v>
      </c>
      <c r="D16" s="150"/>
      <c r="E16" s="150"/>
      <c r="F16" s="150"/>
      <c r="G16" s="151"/>
      <c r="H16" s="78">
        <v>0</v>
      </c>
      <c r="I16" s="79">
        <v>21317.74</v>
      </c>
    </row>
    <row r="17" spans="2:9" ht="12.75">
      <c r="B17" s="70" t="s">
        <v>274</v>
      </c>
      <c r="C17" s="149" t="s">
        <v>342</v>
      </c>
      <c r="D17" s="150"/>
      <c r="E17" s="150"/>
      <c r="F17" s="150"/>
      <c r="G17" s="151"/>
      <c r="H17" s="79">
        <v>0</v>
      </c>
      <c r="I17" s="79"/>
    </row>
    <row r="18" spans="2:9" ht="12.75">
      <c r="B18" s="70" t="s">
        <v>339</v>
      </c>
      <c r="C18" s="149" t="s">
        <v>240</v>
      </c>
      <c r="D18" s="150"/>
      <c r="E18" s="150"/>
      <c r="F18" s="150"/>
      <c r="G18" s="151"/>
      <c r="H18" s="76"/>
      <c r="I18" s="76"/>
    </row>
    <row r="19" spans="2:9" ht="12.75">
      <c r="B19" s="155" t="s">
        <v>275</v>
      </c>
      <c r="C19" s="155"/>
      <c r="D19" s="155"/>
      <c r="E19" s="155"/>
      <c r="F19" s="155"/>
      <c r="G19" s="155"/>
      <c r="H19" s="73">
        <f>H6+H10+H11+H12+H13+H16+H17+H18</f>
        <v>174474.07</v>
      </c>
      <c r="I19" s="73">
        <f>I6+I10+I11+I12+I13+I16+I17+I18</f>
        <v>139902.85</v>
      </c>
    </row>
    <row r="20" spans="2:9" ht="12.75">
      <c r="B20" s="80"/>
      <c r="C20" s="80"/>
      <c r="D20" s="80"/>
      <c r="E20" s="80"/>
      <c r="F20" s="80"/>
      <c r="G20" s="80"/>
      <c r="H20" s="81"/>
      <c r="I20" s="81"/>
    </row>
    <row r="21" spans="2:9" ht="12.75">
      <c r="B21" s="80"/>
      <c r="C21" s="80"/>
      <c r="D21" s="80"/>
      <c r="E21" s="80"/>
      <c r="F21" s="80"/>
      <c r="G21" s="80"/>
      <c r="H21" s="81"/>
      <c r="I21" s="81"/>
    </row>
    <row r="22" spans="2:9" ht="76.5">
      <c r="B22" s="160" t="s">
        <v>340</v>
      </c>
      <c r="C22" s="161"/>
      <c r="D22" s="160" t="s">
        <v>341</v>
      </c>
      <c r="E22" s="161"/>
      <c r="F22" s="160" t="s">
        <v>403</v>
      </c>
      <c r="G22" s="161"/>
      <c r="H22" s="82" t="s">
        <v>404</v>
      </c>
      <c r="I22" s="82" t="s">
        <v>405</v>
      </c>
    </row>
    <row r="23" spans="2:9" ht="12.75">
      <c r="B23" s="162"/>
      <c r="C23" s="163"/>
      <c r="D23" s="157">
        <v>2784522.41</v>
      </c>
      <c r="E23" s="158"/>
      <c r="F23" s="157">
        <v>863201.95</v>
      </c>
      <c r="G23" s="158"/>
      <c r="H23" s="83">
        <v>863201.95</v>
      </c>
      <c r="I23" s="83">
        <f>F23-H23</f>
        <v>0</v>
      </c>
    </row>
    <row r="24" spans="2:9" ht="12.75">
      <c r="B24" s="80"/>
      <c r="C24" s="80"/>
      <c r="D24" s="80"/>
      <c r="E24" s="80"/>
      <c r="F24" s="80"/>
      <c r="G24" s="80"/>
      <c r="H24" s="81"/>
      <c r="I24" s="81"/>
    </row>
    <row r="25" ht="12.75">
      <c r="C25" s="27"/>
    </row>
    <row r="26" spans="7:9" ht="12.75">
      <c r="G26" s="156" t="s">
        <v>336</v>
      </c>
      <c r="H26" s="156"/>
      <c r="I26" s="156"/>
    </row>
    <row r="28" ht="12.75">
      <c r="D28" s="27"/>
    </row>
  </sheetData>
  <sheetProtection/>
  <mergeCells count="22"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  <mergeCell ref="C15:G15"/>
    <mergeCell ref="C16:G16"/>
    <mergeCell ref="B19:G19"/>
    <mergeCell ref="G26:I26"/>
    <mergeCell ref="D23:E23"/>
    <mergeCell ref="F23:G23"/>
    <mergeCell ref="C5:G5"/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K2" sqref="K2:L2"/>
    </sheetView>
  </sheetViews>
  <sheetFormatPr defaultColWidth="9.140625" defaultRowHeight="15"/>
  <cols>
    <col min="1" max="2" width="9.140625" style="22" customWidth="1"/>
    <col min="3" max="3" width="7.8515625" style="22" customWidth="1"/>
    <col min="4" max="4" width="21.57421875" style="22" customWidth="1"/>
    <col min="5" max="8" width="12.57421875" style="22" bestFit="1" customWidth="1"/>
    <col min="9" max="11" width="11.28125" style="22" bestFit="1" customWidth="1"/>
    <col min="12" max="12" width="11.8515625" style="22" bestFit="1" customWidth="1"/>
    <col min="13" max="17" width="9.140625" style="22" customWidth="1"/>
    <col min="18" max="16384" width="9.140625" style="22" customWidth="1"/>
  </cols>
  <sheetData>
    <row r="1" spans="3:13" ht="12.75">
      <c r="C1" s="84"/>
      <c r="D1" s="164" t="s">
        <v>397</v>
      </c>
      <c r="E1" s="164"/>
      <c r="F1" s="164"/>
      <c r="G1" s="164"/>
      <c r="H1" s="164"/>
      <c r="I1" s="164"/>
      <c r="J1" s="164"/>
      <c r="K1" s="84"/>
      <c r="L1" s="84"/>
      <c r="M1" s="84"/>
    </row>
    <row r="2" spans="3:13" ht="12.75">
      <c r="C2" s="85"/>
      <c r="D2" s="85"/>
      <c r="E2" s="85"/>
      <c r="F2" s="85"/>
      <c r="G2" s="85"/>
      <c r="H2" s="85"/>
      <c r="I2" s="86"/>
      <c r="J2" s="86"/>
      <c r="K2" s="169" t="s">
        <v>241</v>
      </c>
      <c r="L2" s="170"/>
      <c r="M2" s="84"/>
    </row>
    <row r="3" spans="3:13" ht="13.5" thickBot="1">
      <c r="C3" s="85"/>
      <c r="D3" s="85"/>
      <c r="E3" s="87"/>
      <c r="F3" s="87"/>
      <c r="G3" s="87"/>
      <c r="H3" s="87"/>
      <c r="I3" s="86"/>
      <c r="J3" s="86"/>
      <c r="K3" s="87"/>
      <c r="L3" s="86"/>
      <c r="M3" s="84"/>
    </row>
    <row r="4" spans="3:13" ht="27.75" customHeight="1">
      <c r="C4" s="171" t="s">
        <v>0</v>
      </c>
      <c r="D4" s="173" t="s">
        <v>242</v>
      </c>
      <c r="E4" s="175" t="s">
        <v>398</v>
      </c>
      <c r="F4" s="176"/>
      <c r="G4" s="176"/>
      <c r="H4" s="176"/>
      <c r="I4" s="177" t="s">
        <v>399</v>
      </c>
      <c r="J4" s="176"/>
      <c r="K4" s="176"/>
      <c r="L4" s="178"/>
      <c r="M4" s="84"/>
    </row>
    <row r="5" spans="3:13" ht="51.75" thickBot="1">
      <c r="C5" s="172"/>
      <c r="D5" s="174"/>
      <c r="E5" s="88" t="s">
        <v>243</v>
      </c>
      <c r="F5" s="89" t="s">
        <v>244</v>
      </c>
      <c r="G5" s="89" t="s">
        <v>245</v>
      </c>
      <c r="H5" s="90" t="s">
        <v>246</v>
      </c>
      <c r="I5" s="91" t="s">
        <v>243</v>
      </c>
      <c r="J5" s="89" t="s">
        <v>244</v>
      </c>
      <c r="K5" s="89" t="s">
        <v>245</v>
      </c>
      <c r="L5" s="92" t="s">
        <v>246</v>
      </c>
      <c r="M5" s="84"/>
    </row>
    <row r="6" spans="3:13" ht="13.5" thickTop="1">
      <c r="C6" s="93" t="s">
        <v>2</v>
      </c>
      <c r="D6" s="94" t="s">
        <v>247</v>
      </c>
      <c r="E6" s="95">
        <f>E7+E10</f>
        <v>6520000</v>
      </c>
      <c r="F6" s="95">
        <f>F7+F10</f>
        <v>6520000</v>
      </c>
      <c r="G6" s="95">
        <f>G7+G10</f>
        <v>3258645.24</v>
      </c>
      <c r="H6" s="96">
        <f>H7+H10</f>
        <v>3261354.76</v>
      </c>
      <c r="I6" s="97"/>
      <c r="J6" s="95"/>
      <c r="K6" s="95"/>
      <c r="L6" s="98"/>
      <c r="M6" s="84"/>
    </row>
    <row r="7" spans="3:13" ht="12.75">
      <c r="C7" s="99">
        <v>1</v>
      </c>
      <c r="D7" s="100" t="s">
        <v>248</v>
      </c>
      <c r="E7" s="101">
        <f>E8+E9</f>
        <v>6520000</v>
      </c>
      <c r="F7" s="101">
        <f>F8+F9</f>
        <v>6520000</v>
      </c>
      <c r="G7" s="101">
        <f>G8+G9</f>
        <v>3258645.24</v>
      </c>
      <c r="H7" s="102">
        <f>H8+H9</f>
        <v>3261354.76</v>
      </c>
      <c r="I7" s="103"/>
      <c r="J7" s="101"/>
      <c r="K7" s="101"/>
      <c r="L7" s="104"/>
      <c r="M7" s="84"/>
    </row>
    <row r="8" spans="3:13" ht="12.75">
      <c r="C8" s="105" t="s">
        <v>249</v>
      </c>
      <c r="D8" s="106" t="s">
        <v>250</v>
      </c>
      <c r="E8" s="107"/>
      <c r="F8" s="107"/>
      <c r="G8" s="107"/>
      <c r="H8" s="108"/>
      <c r="I8" s="109"/>
      <c r="J8" s="107"/>
      <c r="K8" s="107"/>
      <c r="L8" s="110"/>
      <c r="M8" s="84"/>
    </row>
    <row r="9" spans="3:13" ht="12.75">
      <c r="C9" s="105" t="s">
        <v>251</v>
      </c>
      <c r="D9" s="106" t="s">
        <v>252</v>
      </c>
      <c r="E9" s="107">
        <v>6520000</v>
      </c>
      <c r="F9" s="107">
        <v>6520000</v>
      </c>
      <c r="G9" s="107">
        <v>3258645.24</v>
      </c>
      <c r="H9" s="108">
        <f>F9-G9</f>
        <v>3261354.76</v>
      </c>
      <c r="I9" s="109"/>
      <c r="J9" s="107"/>
      <c r="K9" s="107"/>
      <c r="L9" s="110"/>
      <c r="M9" s="84"/>
    </row>
    <row r="10" spans="3:13" ht="12.75">
      <c r="C10" s="99">
        <v>2</v>
      </c>
      <c r="D10" s="100" t="s">
        <v>253</v>
      </c>
      <c r="E10" s="101"/>
      <c r="F10" s="101"/>
      <c r="G10" s="101"/>
      <c r="H10" s="102"/>
      <c r="I10" s="109"/>
      <c r="J10" s="101"/>
      <c r="K10" s="101"/>
      <c r="L10" s="104"/>
      <c r="M10" s="84"/>
    </row>
    <row r="11" spans="3:13" ht="12.75">
      <c r="C11" s="111" t="s">
        <v>200</v>
      </c>
      <c r="D11" s="100" t="s">
        <v>254</v>
      </c>
      <c r="E11" s="101"/>
      <c r="F11" s="101"/>
      <c r="G11" s="101"/>
      <c r="H11" s="102"/>
      <c r="I11" s="103"/>
      <c r="J11" s="101"/>
      <c r="K11" s="101"/>
      <c r="L11" s="104"/>
      <c r="M11" s="84"/>
    </row>
    <row r="12" spans="3:13" ht="12.75">
      <c r="C12" s="99">
        <v>1</v>
      </c>
      <c r="D12" s="100" t="s">
        <v>255</v>
      </c>
      <c r="E12" s="101"/>
      <c r="F12" s="101"/>
      <c r="G12" s="101"/>
      <c r="H12" s="102"/>
      <c r="I12" s="103"/>
      <c r="J12" s="101"/>
      <c r="K12" s="101"/>
      <c r="L12" s="104"/>
      <c r="M12" s="84"/>
    </row>
    <row r="13" spans="3:13" ht="12.75">
      <c r="C13" s="105" t="s">
        <v>249</v>
      </c>
      <c r="D13" s="106" t="s">
        <v>250</v>
      </c>
      <c r="E13" s="107"/>
      <c r="F13" s="107"/>
      <c r="G13" s="107"/>
      <c r="H13" s="108"/>
      <c r="I13" s="109"/>
      <c r="J13" s="107"/>
      <c r="K13" s="107"/>
      <c r="L13" s="110"/>
      <c r="M13" s="84"/>
    </row>
    <row r="14" spans="3:13" ht="12.75">
      <c r="C14" s="105" t="s">
        <v>251</v>
      </c>
      <c r="D14" s="106" t="s">
        <v>252</v>
      </c>
      <c r="E14" s="107"/>
      <c r="F14" s="107"/>
      <c r="G14" s="107"/>
      <c r="H14" s="108"/>
      <c r="I14" s="109"/>
      <c r="J14" s="107"/>
      <c r="K14" s="107"/>
      <c r="L14" s="110"/>
      <c r="M14" s="84"/>
    </row>
    <row r="15" spans="3:13" ht="13.5" thickBot="1">
      <c r="C15" s="99">
        <v>2</v>
      </c>
      <c r="D15" s="100" t="s">
        <v>253</v>
      </c>
      <c r="E15" s="101"/>
      <c r="F15" s="101"/>
      <c r="G15" s="101"/>
      <c r="H15" s="102"/>
      <c r="I15" s="103"/>
      <c r="J15" s="101"/>
      <c r="K15" s="101"/>
      <c r="L15" s="104"/>
      <c r="M15" s="84"/>
    </row>
    <row r="16" spans="3:13" ht="14.25" thickBot="1" thickTop="1">
      <c r="C16" s="165" t="s">
        <v>256</v>
      </c>
      <c r="D16" s="166"/>
      <c r="E16" s="112">
        <f>E6+E11</f>
        <v>6520000</v>
      </c>
      <c r="F16" s="112">
        <f>F6+F11</f>
        <v>6520000</v>
      </c>
      <c r="G16" s="112">
        <f>G6+G11</f>
        <v>3258645.24</v>
      </c>
      <c r="H16" s="113">
        <f>H6+H11</f>
        <v>3261354.76</v>
      </c>
      <c r="I16" s="114"/>
      <c r="J16" s="112"/>
      <c r="K16" s="112"/>
      <c r="L16" s="115"/>
      <c r="M16" s="84"/>
    </row>
    <row r="17" spans="3:13" ht="13.5" thickTop="1">
      <c r="C17" s="93" t="s">
        <v>201</v>
      </c>
      <c r="D17" s="94" t="s">
        <v>257</v>
      </c>
      <c r="E17" s="95"/>
      <c r="F17" s="95"/>
      <c r="G17" s="95"/>
      <c r="H17" s="96"/>
      <c r="I17" s="97"/>
      <c r="J17" s="95"/>
      <c r="K17" s="95"/>
      <c r="L17" s="98"/>
      <c r="M17" s="84"/>
    </row>
    <row r="18" spans="3:13" ht="13.5" thickBot="1">
      <c r="C18" s="111" t="s">
        <v>202</v>
      </c>
      <c r="D18" s="100" t="s">
        <v>258</v>
      </c>
      <c r="E18" s="101"/>
      <c r="F18" s="101"/>
      <c r="G18" s="101"/>
      <c r="H18" s="102"/>
      <c r="I18" s="103"/>
      <c r="J18" s="101"/>
      <c r="K18" s="101"/>
      <c r="L18" s="104"/>
      <c r="M18" s="84"/>
    </row>
    <row r="19" spans="3:13" ht="14.25" thickBot="1" thickTop="1">
      <c r="C19" s="167" t="s">
        <v>259</v>
      </c>
      <c r="D19" s="168"/>
      <c r="E19" s="112"/>
      <c r="F19" s="112"/>
      <c r="G19" s="112"/>
      <c r="H19" s="113"/>
      <c r="I19" s="114"/>
      <c r="J19" s="112"/>
      <c r="K19" s="112"/>
      <c r="L19" s="115"/>
      <c r="M19" s="84"/>
    </row>
    <row r="20" spans="3:13" ht="12.75">
      <c r="C20" s="116"/>
      <c r="D20" s="116"/>
      <c r="E20" s="117"/>
      <c r="F20" s="117"/>
      <c r="G20" s="117"/>
      <c r="H20" s="117"/>
      <c r="I20" s="117"/>
      <c r="J20" s="117"/>
      <c r="K20" s="117"/>
      <c r="L20" s="117"/>
      <c r="M20" s="84"/>
    </row>
    <row r="21" spans="3:13" ht="12.75">
      <c r="C21" s="118"/>
      <c r="D21" s="118"/>
      <c r="E21" s="117"/>
      <c r="F21" s="117"/>
      <c r="G21" s="117"/>
      <c r="H21" s="117"/>
      <c r="I21" s="117"/>
      <c r="J21" s="117"/>
      <c r="K21" s="117"/>
      <c r="L21" s="117"/>
      <c r="M21" s="119"/>
    </row>
    <row r="22" spans="3:13" ht="12.75">
      <c r="C22" s="118"/>
      <c r="D22" s="120"/>
      <c r="E22" s="121"/>
      <c r="F22" s="121"/>
      <c r="G22" s="121"/>
      <c r="H22" s="121"/>
      <c r="I22" s="121"/>
      <c r="J22" s="121"/>
      <c r="K22" s="121"/>
      <c r="L22" s="121"/>
      <c r="M22" s="119"/>
    </row>
    <row r="23" spans="3:13" ht="12.75">
      <c r="C23" s="118"/>
      <c r="D23" s="179" t="s">
        <v>343</v>
      </c>
      <c r="E23" s="179"/>
      <c r="F23" s="182" t="s">
        <v>347</v>
      </c>
      <c r="G23" s="182"/>
      <c r="H23" s="182" t="s">
        <v>348</v>
      </c>
      <c r="I23" s="182"/>
      <c r="J23" s="182" t="s">
        <v>349</v>
      </c>
      <c r="K23" s="182"/>
      <c r="L23" s="121"/>
      <c r="M23" s="119"/>
    </row>
    <row r="24" spans="3:13" ht="12.75">
      <c r="C24" s="118"/>
      <c r="D24" s="179" t="s">
        <v>344</v>
      </c>
      <c r="E24" s="179"/>
      <c r="F24" s="182">
        <v>0</v>
      </c>
      <c r="G24" s="182"/>
      <c r="H24" s="182">
        <v>0</v>
      </c>
      <c r="I24" s="182"/>
      <c r="J24" s="182">
        <f>F24-H24</f>
        <v>0</v>
      </c>
      <c r="K24" s="182"/>
      <c r="L24" s="121"/>
      <c r="M24" s="119"/>
    </row>
    <row r="25" spans="3:13" ht="27" customHeight="1">
      <c r="C25" s="118"/>
      <c r="D25" s="180" t="s">
        <v>345</v>
      </c>
      <c r="E25" s="180"/>
      <c r="F25" s="182">
        <v>0</v>
      </c>
      <c r="G25" s="182"/>
      <c r="H25" s="182">
        <v>0</v>
      </c>
      <c r="I25" s="182"/>
      <c r="J25" s="182">
        <f>F25-H25</f>
        <v>0</v>
      </c>
      <c r="K25" s="182"/>
      <c r="L25" s="121"/>
      <c r="M25" s="119"/>
    </row>
    <row r="26" spans="3:13" ht="12.75">
      <c r="C26" s="118"/>
      <c r="D26" s="179" t="s">
        <v>343</v>
      </c>
      <c r="E26" s="179"/>
      <c r="F26" s="182">
        <v>0</v>
      </c>
      <c r="G26" s="182"/>
      <c r="H26" s="182">
        <v>0</v>
      </c>
      <c r="I26" s="182"/>
      <c r="J26" s="182">
        <f>F26-H26</f>
        <v>0</v>
      </c>
      <c r="K26" s="182"/>
      <c r="L26" s="121"/>
      <c r="M26" s="119"/>
    </row>
    <row r="27" spans="3:13" ht="12.75">
      <c r="C27" s="118"/>
      <c r="D27" s="181" t="s">
        <v>346</v>
      </c>
      <c r="E27" s="181"/>
      <c r="F27" s="183">
        <f>SUM(F24:G26)</f>
        <v>0</v>
      </c>
      <c r="G27" s="183"/>
      <c r="H27" s="183">
        <f>SUM(H24:I26)</f>
        <v>0</v>
      </c>
      <c r="I27" s="183"/>
      <c r="J27" s="183">
        <f>F27-H27</f>
        <v>0</v>
      </c>
      <c r="K27" s="183"/>
      <c r="L27" s="121"/>
      <c r="M27" s="119"/>
    </row>
    <row r="28" spans="3:13" ht="12.75">
      <c r="C28" s="118"/>
      <c r="D28" s="120"/>
      <c r="E28" s="121"/>
      <c r="F28" s="121"/>
      <c r="G28" s="121"/>
      <c r="H28" s="121"/>
      <c r="I28" s="121"/>
      <c r="J28" s="121"/>
      <c r="K28" s="121"/>
      <c r="L28" s="121"/>
      <c r="M28" s="119"/>
    </row>
    <row r="29" spans="3:13" ht="12.75">
      <c r="C29" s="118"/>
      <c r="D29" s="118"/>
      <c r="E29" s="117"/>
      <c r="F29" s="117"/>
      <c r="G29" s="117"/>
      <c r="H29" s="117"/>
      <c r="I29" s="117"/>
      <c r="J29" s="117"/>
      <c r="K29" s="117"/>
      <c r="L29" s="117"/>
      <c r="M29" s="119"/>
    </row>
    <row r="30" spans="3:13" ht="12.75">
      <c r="C30" s="122" t="s">
        <v>329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3:13" ht="12.75">
      <c r="C31" s="84" t="s">
        <v>330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3:13" ht="12.75">
      <c r="C32" s="84" t="s">
        <v>331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3:13" ht="12.75">
      <c r="C33" s="84" t="s">
        <v>332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3:13" ht="12.75">
      <c r="C34" s="84" t="s">
        <v>333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3:13" ht="12.75">
      <c r="C35" s="84" t="s">
        <v>334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3:13" ht="12.75">
      <c r="C36" s="84" t="s">
        <v>335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9" spans="9:12" ht="12.75">
      <c r="I39" s="137" t="s">
        <v>336</v>
      </c>
      <c r="J39" s="137"/>
      <c r="K39" s="137"/>
      <c r="L39" s="137"/>
    </row>
  </sheetData>
  <sheetProtection/>
  <mergeCells count="29"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F2" sqref="F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4"/>
      <c r="C2" s="4"/>
      <c r="D2" s="4"/>
      <c r="E2" s="4"/>
      <c r="F2" s="123" t="s">
        <v>350</v>
      </c>
    </row>
    <row r="3" spans="2:6" ht="15">
      <c r="B3" s="4"/>
      <c r="C3" s="4"/>
      <c r="D3" s="4"/>
      <c r="E3" s="4"/>
      <c r="F3" s="4"/>
    </row>
    <row r="4" spans="2:6" ht="30" customHeight="1">
      <c r="B4" s="124"/>
      <c r="C4" s="124"/>
      <c r="D4" s="125" t="s">
        <v>267</v>
      </c>
      <c r="E4" s="125" t="s">
        <v>351</v>
      </c>
      <c r="F4" s="125" t="s">
        <v>352</v>
      </c>
    </row>
    <row r="5" spans="2:6" ht="15">
      <c r="B5" s="126" t="s">
        <v>353</v>
      </c>
      <c r="C5" s="124" t="s">
        <v>354</v>
      </c>
      <c r="D5" s="69">
        <v>1828315.31</v>
      </c>
      <c r="E5" s="69">
        <v>1733737.2700000003</v>
      </c>
      <c r="F5" s="127">
        <f>E5/D5*100</f>
        <v>94.82703888751006</v>
      </c>
    </row>
    <row r="6" spans="2:6" ht="15">
      <c r="B6" s="126" t="s">
        <v>355</v>
      </c>
      <c r="C6" s="124" t="s">
        <v>356</v>
      </c>
      <c r="D6" s="69">
        <v>0</v>
      </c>
      <c r="E6" s="69">
        <v>0</v>
      </c>
      <c r="F6" s="127">
        <v>0</v>
      </c>
    </row>
    <row r="7" spans="2:6" ht="15">
      <c r="B7" s="126" t="s">
        <v>357</v>
      </c>
      <c r="C7" s="124" t="s">
        <v>358</v>
      </c>
      <c r="D7" s="69">
        <v>369100</v>
      </c>
      <c r="E7" s="69">
        <v>354790.55</v>
      </c>
      <c r="F7" s="127">
        <f aca="true" t="shared" si="0" ref="F7:F15">E7/D7*100</f>
        <v>96.12315090761311</v>
      </c>
    </row>
    <row r="8" spans="2:6" ht="15">
      <c r="B8" s="126" t="s">
        <v>359</v>
      </c>
      <c r="C8" s="124" t="s">
        <v>360</v>
      </c>
      <c r="D8" s="69">
        <v>214850</v>
      </c>
      <c r="E8" s="69">
        <v>200561.01</v>
      </c>
      <c r="F8" s="127">
        <f t="shared" si="0"/>
        <v>93.34931812892717</v>
      </c>
    </row>
    <row r="9" spans="2:6" ht="15">
      <c r="B9" s="126" t="s">
        <v>361</v>
      </c>
      <c r="C9" s="124" t="s">
        <v>362</v>
      </c>
      <c r="D9" s="69">
        <v>254670</v>
      </c>
      <c r="E9" s="69">
        <v>247211.07</v>
      </c>
      <c r="F9" s="127">
        <f t="shared" si="0"/>
        <v>97.0711391212157</v>
      </c>
    </row>
    <row r="10" spans="2:6" ht="15">
      <c r="B10" s="126" t="s">
        <v>363</v>
      </c>
      <c r="C10" s="124" t="s">
        <v>364</v>
      </c>
      <c r="D10" s="69">
        <v>150150</v>
      </c>
      <c r="E10" s="69">
        <v>134537.85</v>
      </c>
      <c r="F10" s="127">
        <f t="shared" si="0"/>
        <v>89.6022977022977</v>
      </c>
    </row>
    <row r="11" spans="2:6" ht="15">
      <c r="B11" s="126" t="s">
        <v>365</v>
      </c>
      <c r="C11" s="124" t="s">
        <v>366</v>
      </c>
      <c r="D11" s="69">
        <v>0</v>
      </c>
      <c r="E11" s="69">
        <v>0</v>
      </c>
      <c r="F11" s="127">
        <v>0</v>
      </c>
    </row>
    <row r="12" spans="2:6" ht="15">
      <c r="B12" s="126" t="s">
        <v>367</v>
      </c>
      <c r="C12" s="124" t="s">
        <v>368</v>
      </c>
      <c r="D12" s="69">
        <v>747500</v>
      </c>
      <c r="E12" s="69">
        <v>718237.89</v>
      </c>
      <c r="F12" s="127">
        <f t="shared" si="0"/>
        <v>96.0853364548495</v>
      </c>
    </row>
    <row r="13" spans="2:6" ht="15">
      <c r="B13" s="126" t="s">
        <v>369</v>
      </c>
      <c r="C13" s="124" t="s">
        <v>370</v>
      </c>
      <c r="D13" s="69">
        <v>0</v>
      </c>
      <c r="E13" s="69">
        <v>0</v>
      </c>
      <c r="F13" s="127">
        <v>0</v>
      </c>
    </row>
    <row r="14" spans="2:6" ht="15">
      <c r="B14" s="126" t="s">
        <v>371</v>
      </c>
      <c r="C14" s="124" t="s">
        <v>372</v>
      </c>
      <c r="D14" s="69">
        <v>54700</v>
      </c>
      <c r="E14" s="69">
        <v>52372.41</v>
      </c>
      <c r="F14" s="127">
        <f t="shared" si="0"/>
        <v>95.7448080438757</v>
      </c>
    </row>
    <row r="15" spans="2:6" ht="15">
      <c r="B15" s="184" t="s">
        <v>346</v>
      </c>
      <c r="C15" s="184"/>
      <c r="D15" s="69">
        <f>SUM(D5:D14)</f>
        <v>3619285.31</v>
      </c>
      <c r="E15" s="69">
        <f>SUM(E5:E14)</f>
        <v>3441448.0500000003</v>
      </c>
      <c r="F15" s="127">
        <f t="shared" si="0"/>
        <v>95.08639842488682</v>
      </c>
    </row>
    <row r="16" ht="15">
      <c r="B16" s="5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4"/>
      <c r="C4" s="4"/>
      <c r="D4" s="4"/>
      <c r="E4" s="4"/>
      <c r="F4" s="4"/>
      <c r="G4" s="4"/>
      <c r="H4" s="123" t="s">
        <v>373</v>
      </c>
    </row>
    <row r="5" spans="2:8" ht="15">
      <c r="B5" s="185" t="s">
        <v>374</v>
      </c>
      <c r="C5" s="185"/>
      <c r="D5" s="185"/>
      <c r="E5" s="185"/>
      <c r="F5" s="185"/>
      <c r="G5" s="185"/>
      <c r="H5" s="185"/>
    </row>
    <row r="6" spans="2:8" ht="15">
      <c r="B6" s="4"/>
      <c r="C6" s="4"/>
      <c r="D6" s="4"/>
      <c r="E6" s="4"/>
      <c r="F6" s="4"/>
      <c r="G6" s="4"/>
      <c r="H6" s="4"/>
    </row>
    <row r="7" spans="2:8" ht="38.25">
      <c r="B7" s="128" t="s">
        <v>375</v>
      </c>
      <c r="C7" s="128" t="s">
        <v>376</v>
      </c>
      <c r="D7" s="128" t="s">
        <v>377</v>
      </c>
      <c r="E7" s="128" t="s">
        <v>378</v>
      </c>
      <c r="F7" s="128" t="s">
        <v>379</v>
      </c>
      <c r="G7" s="128" t="s">
        <v>380</v>
      </c>
      <c r="H7" s="128" t="s">
        <v>381</v>
      </c>
    </row>
    <row r="8" spans="2:8" ht="15">
      <c r="B8" s="124"/>
      <c r="C8" s="124"/>
      <c r="D8" s="124"/>
      <c r="E8" s="124"/>
      <c r="F8" s="124"/>
      <c r="G8" s="124"/>
      <c r="H8" s="124"/>
    </row>
    <row r="9" spans="2:8" ht="15">
      <c r="B9" s="124"/>
      <c r="C9" s="124"/>
      <c r="D9" s="124"/>
      <c r="E9" s="124"/>
      <c r="F9" s="124"/>
      <c r="G9" s="124"/>
      <c r="H9" s="124"/>
    </row>
    <row r="10" spans="2:8" ht="15">
      <c r="B10" s="124"/>
      <c r="C10" s="124"/>
      <c r="D10" s="124"/>
      <c r="E10" s="124"/>
      <c r="F10" s="124"/>
      <c r="G10" s="124"/>
      <c r="H10" s="124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B3" sqref="B3:J3"/>
    </sheetView>
  </sheetViews>
  <sheetFormatPr defaultColWidth="9.140625" defaultRowHeight="15"/>
  <sheetData>
    <row r="3" spans="2:10" ht="30" customHeight="1">
      <c r="B3" s="186" t="s">
        <v>396</v>
      </c>
      <c r="C3" s="186"/>
      <c r="D3" s="186"/>
      <c r="E3" s="186"/>
      <c r="F3" s="186"/>
      <c r="G3" s="186"/>
      <c r="H3" s="186"/>
      <c r="I3" s="186"/>
      <c r="J3" s="186"/>
    </row>
    <row r="4" spans="2:10" ht="19.5" customHeight="1">
      <c r="B4" s="186" t="s">
        <v>384</v>
      </c>
      <c r="C4" s="186"/>
      <c r="D4" s="186"/>
      <c r="E4" s="186"/>
      <c r="F4" s="186"/>
      <c r="G4" s="186"/>
      <c r="H4" s="187">
        <f>SUM(H5:J6)</f>
        <v>101</v>
      </c>
      <c r="I4" s="187"/>
      <c r="J4" s="187"/>
    </row>
    <row r="5" spans="2:10" ht="19.5" customHeight="1">
      <c r="B5" s="188" t="s">
        <v>385</v>
      </c>
      <c r="C5" s="188"/>
      <c r="D5" s="188"/>
      <c r="E5" s="188"/>
      <c r="F5" s="188"/>
      <c r="G5" s="188"/>
      <c r="H5" s="189">
        <v>86</v>
      </c>
      <c r="I5" s="189"/>
      <c r="J5" s="189"/>
    </row>
    <row r="6" spans="2:10" ht="19.5" customHeight="1">
      <c r="B6" s="188" t="s">
        <v>386</v>
      </c>
      <c r="C6" s="188"/>
      <c r="D6" s="188"/>
      <c r="E6" s="188"/>
      <c r="F6" s="188"/>
      <c r="G6" s="188"/>
      <c r="H6" s="189">
        <v>15</v>
      </c>
      <c r="I6" s="189"/>
      <c r="J6" s="189"/>
    </row>
    <row r="7" spans="2:10" ht="19.5" customHeight="1">
      <c r="B7" s="186" t="s">
        <v>387</v>
      </c>
      <c r="C7" s="186"/>
      <c r="D7" s="186"/>
      <c r="E7" s="186"/>
      <c r="F7" s="186"/>
      <c r="G7" s="186"/>
      <c r="H7" s="187">
        <f>SUM(H8:J9)</f>
        <v>22</v>
      </c>
      <c r="I7" s="187"/>
      <c r="J7" s="187"/>
    </row>
    <row r="8" spans="2:10" ht="19.5" customHeight="1">
      <c r="B8" s="188" t="s">
        <v>388</v>
      </c>
      <c r="C8" s="188"/>
      <c r="D8" s="188"/>
      <c r="E8" s="188"/>
      <c r="F8" s="188"/>
      <c r="G8" s="188"/>
      <c r="H8" s="189">
        <v>16</v>
      </c>
      <c r="I8" s="189"/>
      <c r="J8" s="189"/>
    </row>
    <row r="9" spans="2:10" ht="19.5" customHeight="1">
      <c r="B9" s="188" t="s">
        <v>389</v>
      </c>
      <c r="C9" s="188"/>
      <c r="D9" s="188"/>
      <c r="E9" s="188"/>
      <c r="F9" s="188"/>
      <c r="G9" s="188"/>
      <c r="H9" s="189">
        <v>6</v>
      </c>
      <c r="I9" s="189"/>
      <c r="J9" s="189"/>
    </row>
    <row r="10" spans="2:10" ht="19.5" customHeight="1">
      <c r="B10" s="186" t="s">
        <v>390</v>
      </c>
      <c r="C10" s="186"/>
      <c r="D10" s="186"/>
      <c r="E10" s="186"/>
      <c r="F10" s="186"/>
      <c r="G10" s="186"/>
      <c r="H10" s="187">
        <f>SUM(H11:J12)</f>
        <v>63</v>
      </c>
      <c r="I10" s="187"/>
      <c r="J10" s="187"/>
    </row>
    <row r="11" spans="2:10" ht="19.5" customHeight="1">
      <c r="B11" s="188" t="s">
        <v>391</v>
      </c>
      <c r="C11" s="188"/>
      <c r="D11" s="188"/>
      <c r="E11" s="188"/>
      <c r="F11" s="188"/>
      <c r="G11" s="188"/>
      <c r="H11" s="189">
        <v>35</v>
      </c>
      <c r="I11" s="189"/>
      <c r="J11" s="189"/>
    </row>
    <row r="12" spans="2:10" ht="19.5" customHeight="1">
      <c r="B12" s="188" t="s">
        <v>392</v>
      </c>
      <c r="C12" s="188"/>
      <c r="D12" s="188"/>
      <c r="E12" s="188"/>
      <c r="F12" s="188"/>
      <c r="G12" s="188"/>
      <c r="H12" s="189">
        <v>28</v>
      </c>
      <c r="I12" s="189"/>
      <c r="J12" s="189"/>
    </row>
    <row r="13" spans="2:10" ht="19.5" customHeight="1">
      <c r="B13" s="186" t="s">
        <v>393</v>
      </c>
      <c r="C13" s="186"/>
      <c r="D13" s="186"/>
      <c r="E13" s="186"/>
      <c r="F13" s="186"/>
      <c r="G13" s="186"/>
      <c r="H13" s="187">
        <f>H4+H7+H10</f>
        <v>186</v>
      </c>
      <c r="I13" s="187"/>
      <c r="J13" s="187"/>
    </row>
  </sheetData>
  <sheetProtection/>
  <mergeCells count="21">
    <mergeCell ref="B3:J3"/>
    <mergeCell ref="B4:G4"/>
    <mergeCell ref="H4:J4"/>
    <mergeCell ref="B5:G5"/>
    <mergeCell ref="H5:J5"/>
    <mergeCell ref="B6:G6"/>
    <mergeCell ref="H6:J6"/>
    <mergeCell ref="B7:G7"/>
    <mergeCell ref="H7:J7"/>
    <mergeCell ref="B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2024-01-12T14:26:16Z</dcterms:modified>
  <cp:category/>
  <cp:version/>
  <cp:contentType/>
  <cp:contentStatus/>
</cp:coreProperties>
</file>